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4120" windowHeight="13620" tabRatio="856" firstSheet="1" activeTab="1"/>
  </bookViews>
  <sheets>
    <sheet name="ФинМодель (2)" sheetId="11" state="hidden" r:id="rId1"/>
    <sheet name="ФормулаПрибыли" sheetId="10" r:id="rId2"/>
    <sheet name="LCPQ" sheetId="12" r:id="rId3"/>
  </sheets>
  <calcPr calcId="1445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6" i="12" l="1"/>
  <c r="B6" i="12"/>
  <c r="B7" i="12" s="1"/>
  <c r="B5" i="12"/>
  <c r="A5" i="12"/>
  <c r="A6" i="12" s="1"/>
  <c r="A7" i="12" s="1"/>
  <c r="D5" i="12"/>
  <c r="D7" i="12" s="1"/>
  <c r="D4" i="12"/>
  <c r="E4" i="12"/>
  <c r="E5" i="12" s="1"/>
  <c r="E6" i="12" s="1"/>
  <c r="C4" i="12"/>
  <c r="C7" i="12" s="1"/>
  <c r="A3" i="12" l="1"/>
  <c r="F4" i="12" s="1"/>
  <c r="A1" i="12" s="1"/>
  <c r="F6" i="12" l="1"/>
  <c r="D6" i="12" s="1"/>
  <c r="B4" i="12"/>
  <c r="F7" i="12"/>
  <c r="E7" i="12" s="1"/>
  <c r="E9" i="12"/>
  <c r="E8" i="12" s="1"/>
  <c r="D9" i="12"/>
  <c r="D8" i="12" s="1"/>
  <c r="F5" i="12"/>
  <c r="C5" i="12" s="1"/>
  <c r="C9" i="12"/>
  <c r="C8" i="12" s="1"/>
  <c r="B9" i="12"/>
  <c r="B8" i="12" s="1"/>
  <c r="F4" i="10"/>
  <c r="O8" i="10"/>
  <c r="O9" i="10"/>
  <c r="N8" i="10"/>
  <c r="N9" i="10"/>
  <c r="M8" i="10"/>
  <c r="M9" i="10"/>
  <c r="L8" i="10"/>
  <c r="L9" i="10"/>
  <c r="K8" i="10"/>
  <c r="K9" i="10"/>
  <c r="H11" i="10"/>
  <c r="H12" i="10"/>
  <c r="H13" i="10"/>
  <c r="H14" i="10"/>
  <c r="H15" i="10"/>
  <c r="H16" i="10"/>
  <c r="H10" i="10"/>
  <c r="G10" i="10"/>
  <c r="G11" i="10"/>
  <c r="G12" i="10"/>
  <c r="G13" i="10"/>
  <c r="G14" i="10"/>
  <c r="G15" i="10"/>
  <c r="G16" i="10"/>
  <c r="G9" i="10"/>
  <c r="G7" i="10"/>
  <c r="G6" i="10"/>
  <c r="H7" i="10"/>
  <c r="H8" i="10"/>
  <c r="H6" i="10"/>
  <c r="I8" i="10"/>
  <c r="I9" i="10"/>
  <c r="J8" i="10"/>
  <c r="J9" i="10"/>
  <c r="L4" i="10"/>
  <c r="L16" i="10" s="1"/>
  <c r="N4" i="10"/>
  <c r="N11" i="10" s="1"/>
  <c r="N16" i="10"/>
  <c r="O14" i="10"/>
  <c r="J12" i="10"/>
  <c r="J6" i="10"/>
  <c r="M6" i="10"/>
  <c r="J7" i="10"/>
  <c r="M7" i="10"/>
  <c r="I7" i="10"/>
  <c r="O16" i="10"/>
  <c r="K16" i="10"/>
  <c r="J16" i="10"/>
  <c r="I16" i="10"/>
  <c r="P96" i="11"/>
  <c r="B96" i="11" s="1"/>
  <c r="A96" i="11" s="1"/>
  <c r="P95" i="11"/>
  <c r="B95" i="11"/>
  <c r="A95" i="11" s="1"/>
  <c r="Q95" i="11"/>
  <c r="R95" i="11" s="1"/>
  <c r="P94" i="11"/>
  <c r="B94" i="11"/>
  <c r="A94" i="11"/>
  <c r="P93" i="11"/>
  <c r="B93" i="11" s="1"/>
  <c r="A93" i="11" s="1"/>
  <c r="W93" i="11" s="1"/>
  <c r="X93" i="11" s="1"/>
  <c r="S93" i="11"/>
  <c r="T93" i="11" s="1"/>
  <c r="P92" i="11"/>
  <c r="B92" i="11"/>
  <c r="A92" i="11" s="1"/>
  <c r="U92" i="11"/>
  <c r="V92" i="11" s="1"/>
  <c r="Q92" i="11"/>
  <c r="R92" i="11" s="1"/>
  <c r="P91" i="11"/>
  <c r="B91" i="11"/>
  <c r="A91" i="11" s="1"/>
  <c r="P90" i="11"/>
  <c r="B90" i="11"/>
  <c r="A90" i="11"/>
  <c r="W90" i="11" s="1"/>
  <c r="X90" i="11" s="1"/>
  <c r="S90" i="11"/>
  <c r="T90" i="11" s="1"/>
  <c r="P89" i="11"/>
  <c r="B89" i="11" s="1"/>
  <c r="A89" i="11" s="1"/>
  <c r="W89" i="11"/>
  <c r="X89" i="11"/>
  <c r="S89" i="11"/>
  <c r="T89" i="11" s="1"/>
  <c r="P88" i="11"/>
  <c r="B88" i="11"/>
  <c r="A88" i="11" s="1"/>
  <c r="P87" i="11"/>
  <c r="B87" i="11"/>
  <c r="A87" i="11"/>
  <c r="U87" i="11"/>
  <c r="V87" i="11" s="1"/>
  <c r="P86" i="11"/>
  <c r="B86" i="11"/>
  <c r="A86" i="11"/>
  <c r="W86" i="11"/>
  <c r="X86" i="11" s="1"/>
  <c r="S86" i="11"/>
  <c r="T86" i="11" s="1"/>
  <c r="P85" i="11"/>
  <c r="B85" i="11" s="1"/>
  <c r="A85" i="11" s="1"/>
  <c r="W85" i="11"/>
  <c r="X85" i="11" s="1"/>
  <c r="P84" i="11"/>
  <c r="B84" i="11" s="1"/>
  <c r="A84" i="11" s="1"/>
  <c r="P83" i="11"/>
  <c r="B83" i="11"/>
  <c r="A83" i="11"/>
  <c r="P82" i="11"/>
  <c r="B82" i="11"/>
  <c r="A82" i="11"/>
  <c r="W82" i="11"/>
  <c r="X82" i="11" s="1"/>
  <c r="P81" i="11"/>
  <c r="B81" i="11" s="1"/>
  <c r="A81" i="11" s="1"/>
  <c r="P80" i="11"/>
  <c r="B80" i="11" s="1"/>
  <c r="A80" i="11" s="1"/>
  <c r="U80" i="11"/>
  <c r="V80" i="11" s="1"/>
  <c r="P79" i="11"/>
  <c r="B79" i="11" s="1"/>
  <c r="A79" i="11" s="1"/>
  <c r="P78" i="11"/>
  <c r="B78" i="11"/>
  <c r="A78" i="11"/>
  <c r="W78" i="11"/>
  <c r="X78" i="11" s="1"/>
  <c r="U78" i="11"/>
  <c r="V78" i="11" s="1"/>
  <c r="S78" i="11"/>
  <c r="T78" i="11" s="1"/>
  <c r="Q78" i="11"/>
  <c r="R78" i="11" s="1"/>
  <c r="P77" i="11"/>
  <c r="B77" i="11" s="1"/>
  <c r="A77" i="11"/>
  <c r="W77" i="11"/>
  <c r="X77" i="11" s="1"/>
  <c r="S77" i="11"/>
  <c r="T77" i="11"/>
  <c r="P76" i="11"/>
  <c r="B76" i="11"/>
  <c r="A76" i="11" s="1"/>
  <c r="U76" i="11" s="1"/>
  <c r="V76" i="11" s="1"/>
  <c r="W76" i="11"/>
  <c r="X76" i="11" s="1"/>
  <c r="S76" i="11"/>
  <c r="T76" i="11"/>
  <c r="Q76" i="11"/>
  <c r="R76" i="11" s="1"/>
  <c r="P75" i="11"/>
  <c r="B75" i="11"/>
  <c r="A75" i="11"/>
  <c r="P74" i="11"/>
  <c r="B74" i="11"/>
  <c r="A74" i="11" s="1"/>
  <c r="P73" i="11"/>
  <c r="B73" i="11" s="1"/>
  <c r="A73" i="11" s="1"/>
  <c r="P72" i="11"/>
  <c r="B72" i="11" s="1"/>
  <c r="A72" i="11" s="1"/>
  <c r="U72" i="11"/>
  <c r="V72" i="11" s="1"/>
  <c r="P71" i="11"/>
  <c r="B71" i="11" s="1"/>
  <c r="A71" i="11" s="1"/>
  <c r="P70" i="11"/>
  <c r="B70" i="11"/>
  <c r="A70" i="11"/>
  <c r="W70" i="11"/>
  <c r="X70" i="11" s="1"/>
  <c r="U70" i="11"/>
  <c r="V70" i="11" s="1"/>
  <c r="S70" i="11"/>
  <c r="T70" i="11" s="1"/>
  <c r="Q70" i="11"/>
  <c r="R70" i="11" s="1"/>
  <c r="P69" i="11"/>
  <c r="B69" i="11" s="1"/>
  <c r="A69" i="11"/>
  <c r="U69" i="11" s="1"/>
  <c r="V69" i="11" s="1"/>
  <c r="W69" i="11"/>
  <c r="X69" i="11" s="1"/>
  <c r="S69" i="11"/>
  <c r="T69" i="11" s="1"/>
  <c r="P68" i="11"/>
  <c r="B68" i="11" s="1"/>
  <c r="A68" i="11" s="1"/>
  <c r="P67" i="11"/>
  <c r="B67" i="11"/>
  <c r="A67" i="11" s="1"/>
  <c r="U67" i="11"/>
  <c r="V67" i="11" s="1"/>
  <c r="Q67" i="11"/>
  <c r="R67" i="11" s="1"/>
  <c r="P66" i="11"/>
  <c r="B66" i="11"/>
  <c r="A66" i="11"/>
  <c r="P65" i="11"/>
  <c r="B65" i="11" s="1"/>
  <c r="A65" i="11" s="1"/>
  <c r="W65" i="11"/>
  <c r="X65" i="11" s="1"/>
  <c r="S65" i="11"/>
  <c r="T65" i="11" s="1"/>
  <c r="P64" i="11"/>
  <c r="B64" i="11" s="1"/>
  <c r="A64" i="11" s="1"/>
  <c r="P63" i="11"/>
  <c r="B63" i="11"/>
  <c r="A63" i="11" s="1"/>
  <c r="Q63" i="11"/>
  <c r="R63" i="11" s="1"/>
  <c r="P62" i="11"/>
  <c r="B62" i="11"/>
  <c r="A62" i="11"/>
  <c r="P61" i="11"/>
  <c r="B61" i="11" s="1"/>
  <c r="A61" i="11" s="1"/>
  <c r="S61" i="11"/>
  <c r="T61" i="11" s="1"/>
  <c r="P60" i="11"/>
  <c r="B60" i="11" s="1"/>
  <c r="A60" i="11" s="1"/>
  <c r="P59" i="11"/>
  <c r="B59" i="11"/>
  <c r="A59" i="11" s="1"/>
  <c r="P58" i="11"/>
  <c r="B58" i="11"/>
  <c r="A58" i="11"/>
  <c r="P57" i="11"/>
  <c r="B57" i="11" s="1"/>
  <c r="A57" i="11" s="1"/>
  <c r="P56" i="11"/>
  <c r="B56" i="11" s="1"/>
  <c r="A56" i="11" s="1"/>
  <c r="P55" i="11"/>
  <c r="B55" i="11"/>
  <c r="A55" i="11" s="1"/>
  <c r="Q55" i="11" s="1"/>
  <c r="R55" i="11" s="1"/>
  <c r="U55" i="11"/>
  <c r="V55" i="11" s="1"/>
  <c r="P54" i="11"/>
  <c r="B54" i="11"/>
  <c r="A54" i="11"/>
  <c r="P53" i="11"/>
  <c r="B53" i="11" s="1"/>
  <c r="A53" i="11" s="1"/>
  <c r="S53" i="11" s="1"/>
  <c r="T53" i="11" s="1"/>
  <c r="W53" i="11"/>
  <c r="X53" i="11" s="1"/>
  <c r="P52" i="11"/>
  <c r="B52" i="11" s="1"/>
  <c r="A52" i="11" s="1"/>
  <c r="P51" i="11"/>
  <c r="B51" i="11"/>
  <c r="A51" i="11" s="1"/>
  <c r="U51" i="11"/>
  <c r="V51" i="11" s="1"/>
  <c r="Q51" i="11"/>
  <c r="R51" i="11" s="1"/>
  <c r="P50" i="11"/>
  <c r="B50" i="11"/>
  <c r="A50" i="11"/>
  <c r="P49" i="11"/>
  <c r="B49" i="11" s="1"/>
  <c r="A49" i="11" s="1"/>
  <c r="W49" i="11"/>
  <c r="X49" i="11" s="1"/>
  <c r="S49" i="11"/>
  <c r="T49" i="11" s="1"/>
  <c r="P48" i="11"/>
  <c r="B48" i="11" s="1"/>
  <c r="A48" i="11" s="1"/>
  <c r="P47" i="11"/>
  <c r="B47" i="11"/>
  <c r="A47" i="11" s="1"/>
  <c r="Q47" i="11"/>
  <c r="R47" i="11" s="1"/>
  <c r="P46" i="11"/>
  <c r="B46" i="11"/>
  <c r="A46" i="11"/>
  <c r="P45" i="11"/>
  <c r="B45" i="11" s="1"/>
  <c r="A45" i="11" s="1"/>
  <c r="S45" i="11"/>
  <c r="T45" i="11" s="1"/>
  <c r="P44" i="11"/>
  <c r="B44" i="11" s="1"/>
  <c r="A44" i="11" s="1"/>
  <c r="P43" i="11"/>
  <c r="B43" i="11"/>
  <c r="A43" i="11" s="1"/>
  <c r="P42" i="11"/>
  <c r="B42" i="11"/>
  <c r="A42" i="11"/>
  <c r="P41" i="11"/>
  <c r="B41" i="11" s="1"/>
  <c r="A41" i="11" s="1"/>
  <c r="P40" i="11"/>
  <c r="B40" i="11" s="1"/>
  <c r="A40" i="11" s="1"/>
  <c r="P39" i="11"/>
  <c r="B39" i="11"/>
  <c r="A39" i="11" s="1"/>
  <c r="Q39" i="11" s="1"/>
  <c r="R39" i="11" s="1"/>
  <c r="U39" i="11"/>
  <c r="V39" i="11" s="1"/>
  <c r="P38" i="11"/>
  <c r="B38" i="11"/>
  <c r="A38" i="11"/>
  <c r="P37" i="11"/>
  <c r="B37" i="11" s="1"/>
  <c r="A37" i="11" s="1"/>
  <c r="S37" i="11" s="1"/>
  <c r="T37" i="11" s="1"/>
  <c r="W37" i="11"/>
  <c r="X37" i="11" s="1"/>
  <c r="P36" i="11"/>
  <c r="B36" i="11" s="1"/>
  <c r="A36" i="11" s="1"/>
  <c r="P35" i="11"/>
  <c r="B35" i="11"/>
  <c r="A35" i="11" s="1"/>
  <c r="U35" i="11"/>
  <c r="V35" i="11" s="1"/>
  <c r="Q35" i="11"/>
  <c r="R35" i="11" s="1"/>
  <c r="P34" i="11"/>
  <c r="B34" i="11" s="1"/>
  <c r="A34" i="11"/>
  <c r="P33" i="11"/>
  <c r="B33" i="11" s="1"/>
  <c r="A33" i="11" s="1"/>
  <c r="W33" i="11"/>
  <c r="X33" i="11" s="1"/>
  <c r="S33" i="11"/>
  <c r="T33" i="11" s="1"/>
  <c r="P32" i="11"/>
  <c r="B32" i="11" s="1"/>
  <c r="A32" i="11" s="1"/>
  <c r="P31" i="11"/>
  <c r="B31" i="11"/>
  <c r="A31" i="11" s="1"/>
  <c r="P30" i="11"/>
  <c r="B30" i="11" s="1"/>
  <c r="A30" i="11"/>
  <c r="P29" i="11"/>
  <c r="B29" i="11" s="1"/>
  <c r="A29" i="11" s="1"/>
  <c r="S29" i="11" s="1"/>
  <c r="T29" i="11" s="1"/>
  <c r="W29" i="11"/>
  <c r="X29" i="11" s="1"/>
  <c r="P28" i="11"/>
  <c r="B28" i="11" s="1"/>
  <c r="A28" i="11" s="1"/>
  <c r="P27" i="11"/>
  <c r="B27" i="11"/>
  <c r="A27" i="11" s="1"/>
  <c r="U27" i="11"/>
  <c r="V27" i="11" s="1"/>
  <c r="Q27" i="11"/>
  <c r="R27" i="11" s="1"/>
  <c r="P26" i="11"/>
  <c r="B26" i="11" s="1"/>
  <c r="A26" i="11"/>
  <c r="P25" i="11"/>
  <c r="B25" i="11" s="1"/>
  <c r="A25" i="11" s="1"/>
  <c r="W25" i="11"/>
  <c r="X25" i="11" s="1"/>
  <c r="S25" i="11"/>
  <c r="T25" i="11" s="1"/>
  <c r="P24" i="11"/>
  <c r="B24" i="11" s="1"/>
  <c r="A24" i="11" s="1"/>
  <c r="P23" i="11"/>
  <c r="B23" i="11"/>
  <c r="A23" i="11" s="1"/>
  <c r="P22" i="11"/>
  <c r="B22" i="11"/>
  <c r="A22" i="11"/>
  <c r="P21" i="11"/>
  <c r="B21" i="11" s="1"/>
  <c r="A21" i="11" s="1"/>
  <c r="T5" i="11"/>
  <c r="T11" i="11" s="1"/>
  <c r="V15" i="11"/>
  <c r="U15" i="11"/>
  <c r="T15" i="11"/>
  <c r="S15" i="11"/>
  <c r="R5" i="11"/>
  <c r="R15" i="11"/>
  <c r="Q15" i="11"/>
  <c r="P15" i="11"/>
  <c r="O15" i="11"/>
  <c r="N5" i="11"/>
  <c r="N15" i="11"/>
  <c r="M5" i="11"/>
  <c r="M15" i="11" s="1"/>
  <c r="E15" i="11"/>
  <c r="V14" i="11"/>
  <c r="U14" i="11"/>
  <c r="S14" i="11"/>
  <c r="R14" i="11"/>
  <c r="Q14" i="11"/>
  <c r="P14" i="11"/>
  <c r="O14" i="11"/>
  <c r="N14" i="11"/>
  <c r="M14" i="11"/>
  <c r="E14" i="11"/>
  <c r="V13" i="11"/>
  <c r="U13" i="11"/>
  <c r="S13" i="11"/>
  <c r="R13" i="11"/>
  <c r="Q13" i="11"/>
  <c r="P13" i="11"/>
  <c r="O13" i="11"/>
  <c r="N13" i="11"/>
  <c r="M13" i="11"/>
  <c r="E13" i="11"/>
  <c r="V12" i="11"/>
  <c r="U12" i="11"/>
  <c r="T12" i="11"/>
  <c r="S12" i="11"/>
  <c r="R12" i="11"/>
  <c r="Q12" i="11"/>
  <c r="P12" i="11"/>
  <c r="O12" i="11"/>
  <c r="N12" i="11"/>
  <c r="M12" i="11"/>
  <c r="E12" i="11"/>
  <c r="V11" i="11"/>
  <c r="U11" i="11"/>
  <c r="S11" i="11"/>
  <c r="R11" i="11"/>
  <c r="Q11" i="11"/>
  <c r="P11" i="11"/>
  <c r="O11" i="11"/>
  <c r="N11" i="11"/>
  <c r="M11" i="11"/>
  <c r="E11" i="11"/>
  <c r="V10" i="11"/>
  <c r="U10" i="11"/>
  <c r="T10" i="11"/>
  <c r="S10" i="11"/>
  <c r="R10" i="11"/>
  <c r="Q10" i="11"/>
  <c r="P10" i="11"/>
  <c r="O10" i="11"/>
  <c r="N10" i="11"/>
  <c r="M10" i="11"/>
  <c r="E10" i="11"/>
  <c r="V9" i="11"/>
  <c r="U9" i="11"/>
  <c r="S9" i="11"/>
  <c r="R9" i="11"/>
  <c r="Q9" i="11"/>
  <c r="P9" i="11"/>
  <c r="O9" i="11"/>
  <c r="N9" i="11"/>
  <c r="M9" i="11"/>
  <c r="E9" i="11"/>
  <c r="V8" i="11"/>
  <c r="U8" i="11"/>
  <c r="T8" i="11"/>
  <c r="S8" i="11"/>
  <c r="R8" i="11"/>
  <c r="Q8" i="11"/>
  <c r="P8" i="11"/>
  <c r="O8" i="11"/>
  <c r="N8" i="11"/>
  <c r="M8" i="11"/>
  <c r="E8" i="11"/>
  <c r="V7" i="11"/>
  <c r="U7" i="11"/>
  <c r="S7" i="11"/>
  <c r="R7" i="11"/>
  <c r="Q7" i="11"/>
  <c r="P7" i="11"/>
  <c r="O7" i="11"/>
  <c r="N7" i="11"/>
  <c r="M7" i="11"/>
  <c r="E7" i="11"/>
  <c r="O7" i="10"/>
  <c r="O10" i="10"/>
  <c r="O11" i="10"/>
  <c r="O12" i="10"/>
  <c r="O13" i="10"/>
  <c r="K7" i="10"/>
  <c r="K10" i="10"/>
  <c r="K11" i="10"/>
  <c r="K13" i="10"/>
  <c r="K14" i="10"/>
  <c r="K15" i="10"/>
  <c r="J10" i="10"/>
  <c r="J13" i="10"/>
  <c r="J14" i="10"/>
  <c r="J15" i="10"/>
  <c r="I11" i="10"/>
  <c r="I12" i="10"/>
  <c r="I13" i="10"/>
  <c r="I14" i="10"/>
  <c r="I15" i="10"/>
  <c r="I6" i="10"/>
  <c r="K6" i="10"/>
  <c r="O6" i="10"/>
  <c r="M12" i="10"/>
  <c r="M16" i="10"/>
  <c r="N13" i="10"/>
  <c r="M10" i="10"/>
  <c r="M11" i="10"/>
  <c r="M14" i="10"/>
  <c r="M15" i="10"/>
  <c r="L7" i="10"/>
  <c r="L14" i="10"/>
  <c r="L15" i="10"/>
  <c r="A8" i="12" l="1"/>
  <c r="N10" i="10"/>
  <c r="L11" i="10"/>
  <c r="N7" i="10"/>
  <c r="N6" i="10"/>
  <c r="N12" i="10"/>
  <c r="L6" i="10"/>
  <c r="L10" i="10"/>
  <c r="I5" i="11"/>
  <c r="J5" i="11"/>
  <c r="U21" i="11"/>
  <c r="V21" i="11" s="1"/>
  <c r="Q21" i="11"/>
  <c r="R21" i="11" s="1"/>
  <c r="S21" i="11"/>
  <c r="T21" i="11" s="1"/>
  <c r="W21" i="11"/>
  <c r="X21" i="11" s="1"/>
  <c r="W23" i="11"/>
  <c r="X23" i="11" s="1"/>
  <c r="S23" i="11"/>
  <c r="T23" i="11" s="1"/>
  <c r="Q23" i="11"/>
  <c r="R23" i="11" s="1"/>
  <c r="U23" i="11"/>
  <c r="V23" i="11" s="1"/>
  <c r="W38" i="11"/>
  <c r="X38" i="11" s="1"/>
  <c r="S38" i="11"/>
  <c r="T38" i="11" s="1"/>
  <c r="U38" i="11"/>
  <c r="V38" i="11" s="1"/>
  <c r="Q38" i="11"/>
  <c r="R38" i="11" s="1"/>
  <c r="U41" i="11"/>
  <c r="V41" i="11" s="1"/>
  <c r="Q41" i="11"/>
  <c r="R41" i="11" s="1"/>
  <c r="S41" i="11"/>
  <c r="T41" i="11" s="1"/>
  <c r="W41" i="11"/>
  <c r="X41" i="11" s="1"/>
  <c r="W43" i="11"/>
  <c r="X43" i="11" s="1"/>
  <c r="S43" i="11"/>
  <c r="T43" i="11" s="1"/>
  <c r="Q43" i="11"/>
  <c r="R43" i="11" s="1"/>
  <c r="U43" i="11"/>
  <c r="V43" i="11" s="1"/>
  <c r="W54" i="11"/>
  <c r="X54" i="11" s="1"/>
  <c r="S54" i="11"/>
  <c r="T54" i="11" s="1"/>
  <c r="U54" i="11"/>
  <c r="V54" i="11" s="1"/>
  <c r="Q54" i="11"/>
  <c r="R54" i="11" s="1"/>
  <c r="U57" i="11"/>
  <c r="V57" i="11" s="1"/>
  <c r="Q57" i="11"/>
  <c r="R57" i="11" s="1"/>
  <c r="S57" i="11"/>
  <c r="T57" i="11" s="1"/>
  <c r="W57" i="11"/>
  <c r="X57" i="11" s="1"/>
  <c r="W59" i="11"/>
  <c r="X59" i="11" s="1"/>
  <c r="S59" i="11"/>
  <c r="T59" i="11" s="1"/>
  <c r="Q59" i="11"/>
  <c r="R59" i="11" s="1"/>
  <c r="U59" i="11"/>
  <c r="V59" i="11" s="1"/>
  <c r="U73" i="11"/>
  <c r="V73" i="11" s="1"/>
  <c r="Q73" i="11"/>
  <c r="R73" i="11" s="1"/>
  <c r="S73" i="11"/>
  <c r="T73" i="11" s="1"/>
  <c r="W73" i="11"/>
  <c r="X73" i="11" s="1"/>
  <c r="U81" i="11"/>
  <c r="V81" i="11" s="1"/>
  <c r="Q81" i="11"/>
  <c r="R81" i="11" s="1"/>
  <c r="W81" i="11"/>
  <c r="X81" i="11" s="1"/>
  <c r="S81" i="11"/>
  <c r="T81" i="11" s="1"/>
  <c r="W88" i="11"/>
  <c r="X88" i="11" s="1"/>
  <c r="S88" i="11"/>
  <c r="T88" i="11" s="1"/>
  <c r="U88" i="11"/>
  <c r="V88" i="11" s="1"/>
  <c r="Q88" i="11"/>
  <c r="R88" i="11" s="1"/>
  <c r="W30" i="11"/>
  <c r="X30" i="11" s="1"/>
  <c r="S30" i="11"/>
  <c r="T30" i="11" s="1"/>
  <c r="U30" i="11"/>
  <c r="V30" i="11" s="1"/>
  <c r="Q30" i="11"/>
  <c r="R30" i="11" s="1"/>
  <c r="U32" i="11"/>
  <c r="V32" i="11" s="1"/>
  <c r="Q32" i="11"/>
  <c r="R32" i="11" s="1"/>
  <c r="W32" i="11"/>
  <c r="X32" i="11" s="1"/>
  <c r="S32" i="11"/>
  <c r="T32" i="11" s="1"/>
  <c r="W71" i="11"/>
  <c r="X71" i="11" s="1"/>
  <c r="S71" i="11"/>
  <c r="T71" i="11" s="1"/>
  <c r="Q71" i="11"/>
  <c r="R71" i="11" s="1"/>
  <c r="U71" i="11"/>
  <c r="V71" i="11" s="1"/>
  <c r="W79" i="11"/>
  <c r="X79" i="11" s="1"/>
  <c r="S79" i="11"/>
  <c r="T79" i="11" s="1"/>
  <c r="Q79" i="11"/>
  <c r="R79" i="11" s="1"/>
  <c r="U79" i="11"/>
  <c r="V79" i="11" s="1"/>
  <c r="W96" i="11"/>
  <c r="X96" i="11" s="1"/>
  <c r="S96" i="11"/>
  <c r="T96" i="11" s="1"/>
  <c r="Q96" i="11"/>
  <c r="R96" i="11" s="1"/>
  <c r="U96" i="11"/>
  <c r="V96" i="11" s="1"/>
  <c r="U24" i="11"/>
  <c r="V24" i="11" s="1"/>
  <c r="Q24" i="11"/>
  <c r="R24" i="11" s="1"/>
  <c r="W24" i="11"/>
  <c r="X24" i="11" s="1"/>
  <c r="S24" i="11"/>
  <c r="T24" i="11" s="1"/>
  <c r="U44" i="11"/>
  <c r="V44" i="11" s="1"/>
  <c r="Q44" i="11"/>
  <c r="R44" i="11" s="1"/>
  <c r="W44" i="11"/>
  <c r="X44" i="11" s="1"/>
  <c r="S44" i="11"/>
  <c r="T44" i="11" s="1"/>
  <c r="U60" i="11"/>
  <c r="V60" i="11" s="1"/>
  <c r="Q60" i="11"/>
  <c r="R60" i="11" s="1"/>
  <c r="W60" i="11"/>
  <c r="X60" i="11" s="1"/>
  <c r="S60" i="11"/>
  <c r="T60" i="11" s="1"/>
  <c r="W31" i="11"/>
  <c r="X31" i="11" s="1"/>
  <c r="S31" i="11"/>
  <c r="T31" i="11" s="1"/>
  <c r="Q31" i="11"/>
  <c r="R31" i="11" s="1"/>
  <c r="U31" i="11"/>
  <c r="V31" i="11" s="1"/>
  <c r="T7" i="11"/>
  <c r="T9" i="11"/>
  <c r="W22" i="11"/>
  <c r="X22" i="11" s="1"/>
  <c r="S22" i="11"/>
  <c r="T22" i="11" s="1"/>
  <c r="U22" i="11"/>
  <c r="V22" i="11" s="1"/>
  <c r="Q22" i="11"/>
  <c r="R22" i="11" s="1"/>
  <c r="U25" i="11"/>
  <c r="V25" i="11" s="1"/>
  <c r="Q25" i="11"/>
  <c r="R25" i="11" s="1"/>
  <c r="U33" i="11"/>
  <c r="V33" i="11" s="1"/>
  <c r="Q33" i="11"/>
  <c r="R33" i="11" s="1"/>
  <c r="W42" i="11"/>
  <c r="X42" i="11" s="1"/>
  <c r="S42" i="11"/>
  <c r="T42" i="11" s="1"/>
  <c r="U42" i="11"/>
  <c r="V42" i="11" s="1"/>
  <c r="Q42" i="11"/>
  <c r="R42" i="11" s="1"/>
  <c r="U45" i="11"/>
  <c r="V45" i="11" s="1"/>
  <c r="Q45" i="11"/>
  <c r="R45" i="11" s="1"/>
  <c r="W47" i="11"/>
  <c r="X47" i="11" s="1"/>
  <c r="S47" i="11"/>
  <c r="T47" i="11" s="1"/>
  <c r="U48" i="11"/>
  <c r="V48" i="11" s="1"/>
  <c r="Q48" i="11"/>
  <c r="R48" i="11" s="1"/>
  <c r="W48" i="11"/>
  <c r="X48" i="11" s="1"/>
  <c r="S48" i="11"/>
  <c r="T48" i="11" s="1"/>
  <c r="W58" i="11"/>
  <c r="X58" i="11" s="1"/>
  <c r="S58" i="11"/>
  <c r="T58" i="11" s="1"/>
  <c r="U58" i="11"/>
  <c r="V58" i="11" s="1"/>
  <c r="Q58" i="11"/>
  <c r="R58" i="11" s="1"/>
  <c r="U61" i="11"/>
  <c r="V61" i="11" s="1"/>
  <c r="Q61" i="11"/>
  <c r="R61" i="11" s="1"/>
  <c r="W63" i="11"/>
  <c r="X63" i="11" s="1"/>
  <c r="S63" i="11"/>
  <c r="T63" i="11" s="1"/>
  <c r="U64" i="11"/>
  <c r="V64" i="11" s="1"/>
  <c r="Q64" i="11"/>
  <c r="R64" i="11" s="1"/>
  <c r="W64" i="11"/>
  <c r="X64" i="11" s="1"/>
  <c r="S64" i="11"/>
  <c r="T64" i="11" s="1"/>
  <c r="W91" i="11"/>
  <c r="X91" i="11" s="1"/>
  <c r="S91" i="11"/>
  <c r="T91" i="11" s="1"/>
  <c r="Q91" i="11"/>
  <c r="R91" i="11" s="1"/>
  <c r="U91" i="11"/>
  <c r="V91" i="11" s="1"/>
  <c r="T14" i="11"/>
  <c r="U29" i="11"/>
  <c r="V29" i="11" s="1"/>
  <c r="Q29" i="11"/>
  <c r="R29" i="11" s="1"/>
  <c r="U37" i="11"/>
  <c r="V37" i="11" s="1"/>
  <c r="Q37" i="11"/>
  <c r="R37" i="11" s="1"/>
  <c r="W39" i="11"/>
  <c r="X39" i="11" s="1"/>
  <c r="S39" i="11"/>
  <c r="T39" i="11" s="1"/>
  <c r="U40" i="11"/>
  <c r="V40" i="11" s="1"/>
  <c r="Q40" i="11"/>
  <c r="R40" i="11" s="1"/>
  <c r="W40" i="11"/>
  <c r="X40" i="11" s="1"/>
  <c r="S40" i="11"/>
  <c r="T40" i="11" s="1"/>
  <c r="W50" i="11"/>
  <c r="X50" i="11" s="1"/>
  <c r="S50" i="11"/>
  <c r="T50" i="11" s="1"/>
  <c r="U50" i="11"/>
  <c r="V50" i="11" s="1"/>
  <c r="Q50" i="11"/>
  <c r="R50" i="11" s="1"/>
  <c r="U53" i="11"/>
  <c r="V53" i="11" s="1"/>
  <c r="Q53" i="11"/>
  <c r="R53" i="11" s="1"/>
  <c r="W55" i="11"/>
  <c r="X55" i="11" s="1"/>
  <c r="S55" i="11"/>
  <c r="T55" i="11" s="1"/>
  <c r="U56" i="11"/>
  <c r="V56" i="11" s="1"/>
  <c r="Q56" i="11"/>
  <c r="R56" i="11" s="1"/>
  <c r="W56" i="11"/>
  <c r="X56" i="11" s="1"/>
  <c r="S56" i="11"/>
  <c r="T56" i="11" s="1"/>
  <c r="W66" i="11"/>
  <c r="X66" i="11" s="1"/>
  <c r="S66" i="11"/>
  <c r="T66" i="11" s="1"/>
  <c r="U66" i="11"/>
  <c r="V66" i="11" s="1"/>
  <c r="Q66" i="11"/>
  <c r="R66" i="11" s="1"/>
  <c r="W75" i="11"/>
  <c r="X75" i="11" s="1"/>
  <c r="S75" i="11"/>
  <c r="T75" i="11" s="1"/>
  <c r="Q75" i="11"/>
  <c r="R75" i="11" s="1"/>
  <c r="U75" i="11"/>
  <c r="V75" i="11" s="1"/>
  <c r="U94" i="11"/>
  <c r="V94" i="11" s="1"/>
  <c r="Q94" i="11"/>
  <c r="R94" i="11" s="1"/>
  <c r="W94" i="11"/>
  <c r="X94" i="11" s="1"/>
  <c r="S94" i="11"/>
  <c r="T94" i="11" s="1"/>
  <c r="W95" i="11"/>
  <c r="X95" i="11" s="1"/>
  <c r="S95" i="11"/>
  <c r="T95" i="11" s="1"/>
  <c r="U95" i="11"/>
  <c r="V95" i="11" s="1"/>
  <c r="T13" i="11"/>
  <c r="W26" i="11"/>
  <c r="X26" i="11" s="1"/>
  <c r="S26" i="11"/>
  <c r="T26" i="11" s="1"/>
  <c r="U26" i="11"/>
  <c r="V26" i="11" s="1"/>
  <c r="Q26" i="11"/>
  <c r="R26" i="11" s="1"/>
  <c r="W27" i="11"/>
  <c r="X27" i="11" s="1"/>
  <c r="S27" i="11"/>
  <c r="T27" i="11" s="1"/>
  <c r="U28" i="11"/>
  <c r="V28" i="11" s="1"/>
  <c r="Q28" i="11"/>
  <c r="R28" i="11" s="1"/>
  <c r="W28" i="11"/>
  <c r="X28" i="11" s="1"/>
  <c r="S28" i="11"/>
  <c r="T28" i="11" s="1"/>
  <c r="W34" i="11"/>
  <c r="X34" i="11" s="1"/>
  <c r="S34" i="11"/>
  <c r="T34" i="11" s="1"/>
  <c r="U34" i="11"/>
  <c r="V34" i="11" s="1"/>
  <c r="Q34" i="11"/>
  <c r="R34" i="11" s="1"/>
  <c r="W35" i="11"/>
  <c r="X35" i="11" s="1"/>
  <c r="S35" i="11"/>
  <c r="T35" i="11" s="1"/>
  <c r="U36" i="11"/>
  <c r="V36" i="11" s="1"/>
  <c r="Q36" i="11"/>
  <c r="R36" i="11" s="1"/>
  <c r="W36" i="11"/>
  <c r="X36" i="11" s="1"/>
  <c r="S36" i="11"/>
  <c r="T36" i="11" s="1"/>
  <c r="W45" i="11"/>
  <c r="X45" i="11" s="1"/>
  <c r="W46" i="11"/>
  <c r="X46" i="11" s="1"/>
  <c r="S46" i="11"/>
  <c r="T46" i="11" s="1"/>
  <c r="U46" i="11"/>
  <c r="V46" i="11" s="1"/>
  <c r="Q46" i="11"/>
  <c r="R46" i="11" s="1"/>
  <c r="U47" i="11"/>
  <c r="V47" i="11" s="1"/>
  <c r="U49" i="11"/>
  <c r="V49" i="11" s="1"/>
  <c r="Q49" i="11"/>
  <c r="R49" i="11" s="1"/>
  <c r="W51" i="11"/>
  <c r="X51" i="11" s="1"/>
  <c r="S51" i="11"/>
  <c r="T51" i="11" s="1"/>
  <c r="U52" i="11"/>
  <c r="V52" i="11" s="1"/>
  <c r="Q52" i="11"/>
  <c r="R52" i="11" s="1"/>
  <c r="W52" i="11"/>
  <c r="X52" i="11" s="1"/>
  <c r="S52" i="11"/>
  <c r="T52" i="11" s="1"/>
  <c r="W61" i="11"/>
  <c r="X61" i="11" s="1"/>
  <c r="W62" i="11"/>
  <c r="X62" i="11" s="1"/>
  <c r="S62" i="11"/>
  <c r="T62" i="11" s="1"/>
  <c r="U62" i="11"/>
  <c r="V62" i="11" s="1"/>
  <c r="Q62" i="11"/>
  <c r="R62" i="11" s="1"/>
  <c r="U63" i="11"/>
  <c r="V63" i="11" s="1"/>
  <c r="U65" i="11"/>
  <c r="V65" i="11" s="1"/>
  <c r="Q65" i="11"/>
  <c r="R65" i="11" s="1"/>
  <c r="W67" i="11"/>
  <c r="X67" i="11" s="1"/>
  <c r="S67" i="11"/>
  <c r="T67" i="11" s="1"/>
  <c r="U68" i="11"/>
  <c r="V68" i="11" s="1"/>
  <c r="Q68" i="11"/>
  <c r="R68" i="11" s="1"/>
  <c r="W68" i="11"/>
  <c r="X68" i="11" s="1"/>
  <c r="S68" i="11"/>
  <c r="T68" i="11" s="1"/>
  <c r="S72" i="11"/>
  <c r="T72" i="11" s="1"/>
  <c r="W72" i="11"/>
  <c r="X72" i="11" s="1"/>
  <c r="Q72" i="11"/>
  <c r="R72" i="11" s="1"/>
  <c r="S74" i="11"/>
  <c r="T74" i="11" s="1"/>
  <c r="W74" i="11"/>
  <c r="X74" i="11" s="1"/>
  <c r="Q74" i="11"/>
  <c r="R74" i="11" s="1"/>
  <c r="U74" i="11"/>
  <c r="V74" i="11" s="1"/>
  <c r="W80" i="11"/>
  <c r="X80" i="11" s="1"/>
  <c r="S80" i="11"/>
  <c r="T80" i="11" s="1"/>
  <c r="Q80" i="11"/>
  <c r="R80" i="11" s="1"/>
  <c r="W83" i="11"/>
  <c r="X83" i="11" s="1"/>
  <c r="S83" i="11"/>
  <c r="T83" i="11" s="1"/>
  <c r="U83" i="11"/>
  <c r="V83" i="11" s="1"/>
  <c r="Q83" i="11"/>
  <c r="R83" i="11" s="1"/>
  <c r="W84" i="11"/>
  <c r="X84" i="11" s="1"/>
  <c r="S84" i="11"/>
  <c r="T84" i="11" s="1"/>
  <c r="Q84" i="11"/>
  <c r="R84" i="11" s="1"/>
  <c r="U84" i="11"/>
  <c r="V84" i="11" s="1"/>
  <c r="L5" i="11"/>
  <c r="U77" i="11"/>
  <c r="V77" i="11" s="1"/>
  <c r="Q77" i="11"/>
  <c r="R77" i="11" s="1"/>
  <c r="U82" i="11"/>
  <c r="V82" i="11" s="1"/>
  <c r="Q82" i="11"/>
  <c r="R82" i="11" s="1"/>
  <c r="U85" i="11"/>
  <c r="V85" i="11" s="1"/>
  <c r="Q85" i="11"/>
  <c r="R85" i="11" s="1"/>
  <c r="W87" i="11"/>
  <c r="X87" i="11" s="1"/>
  <c r="S87" i="11"/>
  <c r="T87" i="11" s="1"/>
  <c r="W92" i="11"/>
  <c r="X92" i="11" s="1"/>
  <c r="S92" i="11"/>
  <c r="T92" i="11" s="1"/>
  <c r="Q69" i="11"/>
  <c r="R69" i="11" s="1"/>
  <c r="S82" i="11"/>
  <c r="T82" i="11" s="1"/>
  <c r="S85" i="11"/>
  <c r="T85" i="11" s="1"/>
  <c r="U86" i="11"/>
  <c r="V86" i="11" s="1"/>
  <c r="Q86" i="11"/>
  <c r="R86" i="11" s="1"/>
  <c r="Q87" i="11"/>
  <c r="R87" i="11" s="1"/>
  <c r="U89" i="11"/>
  <c r="V89" i="11" s="1"/>
  <c r="Q89" i="11"/>
  <c r="R89" i="11" s="1"/>
  <c r="U90" i="11"/>
  <c r="V90" i="11" s="1"/>
  <c r="Q90" i="11"/>
  <c r="R90" i="11" s="1"/>
  <c r="U93" i="11"/>
  <c r="V93" i="11" s="1"/>
  <c r="Q93" i="11"/>
  <c r="R93" i="11" s="1"/>
  <c r="N15" i="10"/>
  <c r="J15" i="11" l="1"/>
  <c r="J11" i="11"/>
  <c r="J9" i="11"/>
  <c r="J7" i="11"/>
  <c r="J12" i="11"/>
  <c r="J10" i="11"/>
  <c r="J8" i="11"/>
  <c r="J14" i="11"/>
  <c r="J13" i="11"/>
  <c r="I15" i="11"/>
  <c r="I13" i="11"/>
  <c r="I12" i="11"/>
  <c r="I10" i="11"/>
  <c r="I8" i="11"/>
  <c r="I14" i="11"/>
  <c r="I11" i="11"/>
  <c r="I7" i="11"/>
  <c r="I9" i="11"/>
  <c r="K5" i="11"/>
  <c r="L13" i="11"/>
  <c r="L14" i="11"/>
  <c r="L12" i="11"/>
  <c r="L10" i="11"/>
  <c r="L8" i="11"/>
  <c r="L15" i="11"/>
  <c r="L11" i="11"/>
  <c r="L9" i="11"/>
  <c r="L7" i="11"/>
  <c r="K15" i="11" l="1"/>
  <c r="K14" i="11"/>
  <c r="K11" i="11"/>
  <c r="K9" i="11"/>
  <c r="K7" i="11"/>
  <c r="K13" i="11"/>
  <c r="K12" i="11"/>
  <c r="K8" i="11"/>
  <c r="K10" i="11"/>
  <c r="F5" i="11"/>
  <c r="F15" i="11" l="1"/>
  <c r="F14" i="11"/>
  <c r="F13" i="11"/>
  <c r="F11" i="11"/>
  <c r="F9" i="11"/>
  <c r="F7" i="11"/>
  <c r="F12" i="11"/>
  <c r="F10" i="11"/>
  <c r="F8" i="11"/>
  <c r="G5" i="11" l="1"/>
  <c r="W5" i="11" l="1"/>
  <c r="G15" i="11"/>
  <c r="G14" i="11"/>
  <c r="G13" i="11"/>
  <c r="G11" i="11"/>
  <c r="G9" i="11"/>
  <c r="G7" i="11"/>
  <c r="G12" i="11"/>
  <c r="G8" i="11"/>
  <c r="G10" i="11"/>
  <c r="W15" i="11" l="1"/>
  <c r="W14" i="11"/>
  <c r="W11" i="11"/>
  <c r="W9" i="11"/>
  <c r="W7" i="11"/>
  <c r="W13" i="11"/>
  <c r="W12" i="11"/>
  <c r="W8" i="11"/>
  <c r="W10" i="11"/>
  <c r="X5" i="11"/>
  <c r="H5" i="11"/>
  <c r="X14" i="11" l="1"/>
  <c r="X13" i="11"/>
  <c r="X12" i="11"/>
  <c r="X10" i="11"/>
  <c r="X8" i="11"/>
  <c r="X11" i="11"/>
  <c r="X9" i="11"/>
  <c r="X7" i="11"/>
  <c r="X15" i="11"/>
  <c r="H15" i="11"/>
  <c r="H14" i="11"/>
  <c r="H12" i="11"/>
  <c r="H10" i="11"/>
  <c r="H8" i="11"/>
  <c r="H13" i="11"/>
  <c r="H11" i="11"/>
  <c r="H9" i="11"/>
  <c r="H7" i="11"/>
  <c r="D5" i="11"/>
  <c r="D15" i="11" l="1"/>
  <c r="D12" i="11"/>
  <c r="D10" i="11"/>
  <c r="D8" i="11"/>
  <c r="D14" i="11"/>
  <c r="D13" i="11"/>
  <c r="D11" i="11"/>
  <c r="D9" i="11"/>
  <c r="D7" i="11"/>
  <c r="C5" i="11"/>
  <c r="C14" i="11" l="1"/>
  <c r="C13" i="11"/>
  <c r="C11" i="11"/>
  <c r="C9" i="11"/>
  <c r="C7" i="11"/>
  <c r="C15" i="11"/>
  <c r="C10" i="11"/>
  <c r="C12" i="11"/>
  <c r="C8" i="11"/>
  <c r="E4" i="10"/>
  <c r="E14" i="10" s="1"/>
  <c r="F6" i="10"/>
  <c r="F13" i="10"/>
  <c r="F12" i="10"/>
  <c r="F9" i="10"/>
  <c r="F15" i="10"/>
  <c r="F11" i="10"/>
  <c r="F8" i="10"/>
  <c r="F16" i="10"/>
  <c r="F14" i="10"/>
  <c r="F10" i="10"/>
  <c r="E10" i="10" l="1"/>
  <c r="E15" i="10"/>
  <c r="E9" i="10"/>
  <c r="E12" i="10"/>
  <c r="E13" i="10"/>
  <c r="E11" i="10"/>
  <c r="E8" i="10"/>
  <c r="E16" i="10"/>
  <c r="D4" i="10"/>
  <c r="E7" i="10"/>
  <c r="D11" i="10" l="1"/>
  <c r="D13" i="10"/>
  <c r="D8" i="10"/>
  <c r="C4" i="10"/>
  <c r="D6" i="10"/>
  <c r="D16" i="10"/>
  <c r="D14" i="10"/>
  <c r="D15" i="10"/>
  <c r="P4" i="10"/>
  <c r="D7" i="10"/>
  <c r="D10" i="10"/>
  <c r="D9" i="10"/>
  <c r="P13" i="10" l="1"/>
  <c r="P6" i="10"/>
  <c r="P7" i="10"/>
  <c r="P9" i="10"/>
  <c r="P11" i="10"/>
  <c r="P12" i="10"/>
  <c r="P15" i="10"/>
  <c r="P8" i="10"/>
  <c r="P14" i="10"/>
  <c r="P10" i="10"/>
  <c r="C6" i="10"/>
  <c r="C15" i="10"/>
  <c r="O15" i="10" s="1"/>
  <c r="Q15" i="10" s="1"/>
  <c r="C13" i="10"/>
  <c r="M13" i="10" s="1"/>
  <c r="C10" i="10"/>
  <c r="C16" i="10"/>
  <c r="P16" i="10" s="1"/>
  <c r="Q16" i="10" s="1"/>
  <c r="C8" i="10"/>
  <c r="G8" i="10" s="1"/>
  <c r="Q8" i="10" s="1"/>
  <c r="C11" i="10"/>
  <c r="J11" i="10" s="1"/>
  <c r="Q11" i="10" s="1"/>
  <c r="C9" i="10"/>
  <c r="H9" i="10" s="1"/>
  <c r="Q9" i="10" s="1"/>
  <c r="C12" i="10"/>
  <c r="D12" i="10" s="1"/>
  <c r="L12" i="10" s="1"/>
  <c r="C7" i="10"/>
  <c r="F7" i="10" s="1"/>
  <c r="Q7" i="10" s="1"/>
  <c r="C14" i="10"/>
  <c r="N14" i="10" s="1"/>
  <c r="Q14" i="10" s="1"/>
  <c r="I10" i="10" l="1"/>
  <c r="Q10" i="10" s="1"/>
  <c r="E6" i="10"/>
  <c r="Q6" i="10" s="1"/>
  <c r="Q12" i="10"/>
  <c r="K12" i="10"/>
  <c r="Q13" i="10"/>
  <c r="L13" i="10"/>
</calcChain>
</file>

<file path=xl/sharedStrings.xml><?xml version="1.0" encoding="utf-8"?>
<sst xmlns="http://schemas.openxmlformats.org/spreadsheetml/2006/main" count="173" uniqueCount="146">
  <si>
    <t>Себестоимость</t>
  </si>
  <si>
    <t>ЗП</t>
  </si>
  <si>
    <t>Оборот</t>
  </si>
  <si>
    <t>КонвПокуп</t>
  </si>
  <si>
    <t>КоличКлиентов</t>
  </si>
  <si>
    <t>СрКоличПовтПокуп</t>
  </si>
  <si>
    <t>СрЧек</t>
  </si>
  <si>
    <t>СрКомплексность</t>
  </si>
  <si>
    <t>СрСтоимЮнита</t>
  </si>
  <si>
    <t>СуммаВозвр</t>
  </si>
  <si>
    <t>ЧислоВозврПоСрЧеку</t>
  </si>
  <si>
    <t>ЧислоЧековФакт</t>
  </si>
  <si>
    <t>Прибыль</t>
  </si>
  <si>
    <t>Издержки</t>
  </si>
  <si>
    <t>КапИздержки</t>
  </si>
  <si>
    <t>ЗатрПривлеч</t>
  </si>
  <si>
    <t>ЗатрУдерж</t>
  </si>
  <si>
    <t>СебестПрод</t>
  </si>
  <si>
    <t>СебестНеПрод</t>
  </si>
  <si>
    <t>КоличЕд</t>
  </si>
  <si>
    <t>Наценка</t>
  </si>
  <si>
    <t>Лиды</t>
  </si>
  <si>
    <t>Модель</t>
  </si>
  <si>
    <t>СтоимЕд</t>
  </si>
  <si>
    <t>1001_</t>
  </si>
  <si>
    <t>1002_</t>
  </si>
  <si>
    <t>1003_</t>
  </si>
  <si>
    <t>001к</t>
  </si>
  <si>
    <t>001л</t>
  </si>
  <si>
    <t>001м</t>
  </si>
  <si>
    <t>001мб</t>
  </si>
  <si>
    <t>001с</t>
  </si>
  <si>
    <t>002к</t>
  </si>
  <si>
    <t>002м</t>
  </si>
  <si>
    <t>002мб</t>
  </si>
  <si>
    <t>002т</t>
  </si>
  <si>
    <t>003м</t>
  </si>
  <si>
    <t>003т</t>
  </si>
  <si>
    <t>004т</t>
  </si>
  <si>
    <t>005м</t>
  </si>
  <si>
    <t>005т</t>
  </si>
  <si>
    <t>006м</t>
  </si>
  <si>
    <t>006т</t>
  </si>
  <si>
    <t>007т</t>
  </si>
  <si>
    <t>008т</t>
  </si>
  <si>
    <t>009т</t>
  </si>
  <si>
    <t>010т</t>
  </si>
  <si>
    <t>011т</t>
  </si>
  <si>
    <t>012т</t>
  </si>
  <si>
    <t>013т</t>
  </si>
  <si>
    <t>014т</t>
  </si>
  <si>
    <t>015т</t>
  </si>
  <si>
    <t>016т</t>
  </si>
  <si>
    <t>017т</t>
  </si>
  <si>
    <t>018т</t>
  </si>
  <si>
    <t>019т</t>
  </si>
  <si>
    <t>020т</t>
  </si>
  <si>
    <t>021т</t>
  </si>
  <si>
    <t>022т</t>
  </si>
  <si>
    <t>024т</t>
  </si>
  <si>
    <t>025т</t>
  </si>
  <si>
    <t>027т</t>
  </si>
  <si>
    <t>028т</t>
  </si>
  <si>
    <t>029т</t>
  </si>
  <si>
    <t>030т</t>
  </si>
  <si>
    <t>031т</t>
  </si>
  <si>
    <t>032т</t>
  </si>
  <si>
    <t>033т</t>
  </si>
  <si>
    <t>034т</t>
  </si>
  <si>
    <t>035т</t>
  </si>
  <si>
    <t>036т</t>
  </si>
  <si>
    <t>037т</t>
  </si>
  <si>
    <t>038т</t>
  </si>
  <si>
    <t>039т</t>
  </si>
  <si>
    <t>042т</t>
  </si>
  <si>
    <t>042т.в</t>
  </si>
  <si>
    <t>043т</t>
  </si>
  <si>
    <t>044т</t>
  </si>
  <si>
    <t>045т</t>
  </si>
  <si>
    <t>046т</t>
  </si>
  <si>
    <t>047т</t>
  </si>
  <si>
    <t>048т</t>
  </si>
  <si>
    <t>049т</t>
  </si>
  <si>
    <t>051т</t>
  </si>
  <si>
    <t>052т</t>
  </si>
  <si>
    <t>054т</t>
  </si>
  <si>
    <t>055т</t>
  </si>
  <si>
    <t>056т</t>
  </si>
  <si>
    <t>057т</t>
  </si>
  <si>
    <t>058т</t>
  </si>
  <si>
    <t>060т</t>
  </si>
  <si>
    <t>061т</t>
  </si>
  <si>
    <t>061т.в</t>
  </si>
  <si>
    <t>062т</t>
  </si>
  <si>
    <t>066т</t>
  </si>
  <si>
    <t>068т</t>
  </si>
  <si>
    <t>069т</t>
  </si>
  <si>
    <t>070т</t>
  </si>
  <si>
    <t>073т</t>
  </si>
  <si>
    <t>ЧислоЕд</t>
  </si>
  <si>
    <t>Заказ</t>
  </si>
  <si>
    <t>СебестЕд</t>
  </si>
  <si>
    <t>НаценкаЕд</t>
  </si>
  <si>
    <t>Q (кол-во ед.)</t>
  </si>
  <si>
    <t>Увел на</t>
  </si>
  <si>
    <t>Pu</t>
  </si>
  <si>
    <t>Себест.</t>
  </si>
  <si>
    <t>Умен на</t>
  </si>
  <si>
    <t>Приб увел на</t>
  </si>
  <si>
    <t>Приб факт.</t>
  </si>
  <si>
    <t>Приб увелич.</t>
  </si>
  <si>
    <t>Статистика по продажам с начала 2017 года</t>
  </si>
  <si>
    <t>Изменить</t>
  </si>
  <si>
    <t>Приб увел</t>
  </si>
  <si>
    <t>Оборот увел на</t>
  </si>
  <si>
    <t>(увеличить число клиентов на)</t>
  </si>
  <si>
    <t>(увеличить число лидов на)</t>
  </si>
  <si>
    <t>(увеличить конверсию на)</t>
  </si>
  <si>
    <t>(увеличить число повт покупок на)</t>
  </si>
  <si>
    <t>(уменьшить количество возвратов на)</t>
  </si>
  <si>
    <t>(увеличить средний чек на)</t>
  </si>
  <si>
    <t>(увеличить стоимость ед на)</t>
  </si>
  <si>
    <t>(увеличить число ед за сделку на)</t>
  </si>
  <si>
    <t xml:space="preserve">(увеличить количество проданных ед на) </t>
  </si>
  <si>
    <t>Изменения</t>
  </si>
  <si>
    <t>На сколько изменить какой показатель, чтобы</t>
  </si>
  <si>
    <t>Охват</t>
  </si>
  <si>
    <t>КонвЛид</t>
  </si>
  <si>
    <t>(увеличить первую конверсию на)</t>
  </si>
  <si>
    <t>(увеличить охват на)</t>
  </si>
  <si>
    <t>выручка</t>
  </si>
  <si>
    <t>лиды</t>
  </si>
  <si>
    <t>конверсия</t>
  </si>
  <si>
    <t>средний чек</t>
  </si>
  <si>
    <t>число повторных сделок</t>
  </si>
  <si>
    <t>L</t>
  </si>
  <si>
    <t>C</t>
  </si>
  <si>
    <t>P</t>
  </si>
  <si>
    <t>Q</t>
  </si>
  <si>
    <t>увеличить каждый показатель на</t>
  </si>
  <si>
    <t>увеличить на</t>
  </si>
  <si>
    <t>A</t>
  </si>
  <si>
    <t>Р</t>
  </si>
  <si>
    <t>А</t>
  </si>
  <si>
    <t>А - Автоматический расчет</t>
  </si>
  <si>
    <t>Р - Ручное изменение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</si>
</sst>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_-* #,##0.00_р_._-;\-* #,##0.00_р_._-;_-* &quot;-&quot;??_р_._-;_-@_-"/>
    <numFmt numFmtId="165" formatCode="#,##0.0"/>
    <numFmt numFmtId="166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204"/>
      <scheme val="minor"/>
    </font>
    <font>
      <i/>
      <sz val="11"/>
      <color theme="1"/>
      <name val="Calibri"/>
      <scheme val="minor"/>
    </font>
    <font>
      <b/>
      <sz val="11"/>
      <color theme="0"/>
      <name val="Calibri"/>
      <scheme val="minor"/>
    </font>
    <font>
      <b/>
      <sz val="11"/>
      <name val="Calibri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78">
    <xf numFmtId="0" fontId="0" fillId="0" borderId="0" xfId="0"/>
    <xf numFmtId="4" fontId="0" fillId="0" borderId="0" xfId="0" applyNumberFormat="1"/>
    <xf numFmtId="0" fontId="0" fillId="0" borderId="1" xfId="0" applyBorder="1"/>
    <xf numFmtId="0" fontId="1" fillId="0" borderId="1" xfId="0" applyFont="1" applyBorder="1"/>
    <xf numFmtId="4" fontId="0" fillId="0" borderId="1" xfId="0" applyNumberFormat="1" applyBorder="1"/>
    <xf numFmtId="0" fontId="5" fillId="11" borderId="1" xfId="0" applyFont="1" applyFill="1" applyBorder="1"/>
    <xf numFmtId="4" fontId="5" fillId="11" borderId="1" xfId="0" applyNumberFormat="1" applyFont="1" applyFill="1" applyBorder="1"/>
    <xf numFmtId="4" fontId="5" fillId="7" borderId="1" xfId="0" applyNumberFormat="1" applyFont="1" applyFill="1" applyBorder="1"/>
    <xf numFmtId="0" fontId="5" fillId="6" borderId="1" xfId="0" applyFont="1" applyFill="1" applyBorder="1"/>
    <xf numFmtId="0" fontId="5" fillId="7" borderId="1" xfId="0" applyFont="1" applyFill="1" applyBorder="1"/>
    <xf numFmtId="0" fontId="0" fillId="8" borderId="1" xfId="0" applyFill="1" applyBorder="1"/>
    <xf numFmtId="0" fontId="3" fillId="8" borderId="1" xfId="0" applyFont="1" applyFill="1" applyBorder="1"/>
    <xf numFmtId="4" fontId="5" fillId="12" borderId="1" xfId="0" applyNumberFormat="1" applyFont="1" applyFill="1" applyBorder="1"/>
    <xf numFmtId="0" fontId="5" fillId="12" borderId="1" xfId="0" applyFont="1" applyFill="1" applyBorder="1"/>
    <xf numFmtId="4" fontId="0" fillId="2" borderId="1" xfId="0" applyNumberFormat="1" applyFill="1" applyBorder="1"/>
    <xf numFmtId="0" fontId="0" fillId="13" borderId="1" xfId="0" applyFill="1" applyBorder="1"/>
    <xf numFmtId="0" fontId="0" fillId="13" borderId="1" xfId="0" applyFont="1" applyFill="1" applyBorder="1"/>
    <xf numFmtId="0" fontId="1" fillId="4" borderId="1" xfId="0" applyFont="1" applyFill="1" applyBorder="1"/>
    <xf numFmtId="0" fontId="0" fillId="4" borderId="1" xfId="0" applyFont="1" applyFill="1" applyBorder="1"/>
    <xf numFmtId="0" fontId="0" fillId="14" borderId="1" xfId="0" applyFont="1" applyFill="1" applyBorder="1"/>
    <xf numFmtId="0" fontId="1" fillId="14" borderId="1" xfId="0" applyFont="1" applyFill="1" applyBorder="1"/>
    <xf numFmtId="0" fontId="1" fillId="15" borderId="1" xfId="0" applyFont="1" applyFill="1" applyBorder="1"/>
    <xf numFmtId="0" fontId="0" fillId="15" borderId="1" xfId="0" applyFont="1" applyFill="1" applyBorder="1"/>
    <xf numFmtId="0" fontId="0" fillId="15" borderId="1" xfId="0" applyFill="1" applyBorder="1"/>
    <xf numFmtId="0" fontId="5" fillId="9" borderId="1" xfId="0" applyFont="1" applyFill="1" applyBorder="1"/>
    <xf numFmtId="0" fontId="0" fillId="16" borderId="1" xfId="0" applyFill="1" applyBorder="1"/>
    <xf numFmtId="0" fontId="1" fillId="10" borderId="1" xfId="0" applyFont="1" applyFill="1" applyBorder="1"/>
    <xf numFmtId="0" fontId="6" fillId="16" borderId="1" xfId="0" applyFont="1" applyFill="1" applyBorder="1"/>
    <xf numFmtId="0" fontId="0" fillId="3" borderId="0" xfId="0" applyFill="1"/>
    <xf numFmtId="0" fontId="0" fillId="17" borderId="0" xfId="0" applyFill="1"/>
    <xf numFmtId="0" fontId="5" fillId="18" borderId="0" xfId="0" applyFont="1" applyFill="1"/>
    <xf numFmtId="4" fontId="0" fillId="16" borderId="0" xfId="0" applyNumberFormat="1" applyFill="1"/>
    <xf numFmtId="0" fontId="0" fillId="16" borderId="0" xfId="0" applyFill="1"/>
    <xf numFmtId="4" fontId="0" fillId="3" borderId="0" xfId="0" applyNumberFormat="1" applyFill="1"/>
    <xf numFmtId="4" fontId="0" fillId="17" borderId="0" xfId="0" applyNumberFormat="1" applyFill="1"/>
    <xf numFmtId="4" fontId="0" fillId="17" borderId="1" xfId="0" applyNumberFormat="1" applyFill="1" applyBorder="1"/>
    <xf numFmtId="4" fontId="0" fillId="5" borderId="1" xfId="0" applyNumberFormat="1" applyFill="1" applyBorder="1"/>
    <xf numFmtId="9" fontId="0" fillId="8" borderId="1" xfId="4" applyFont="1" applyFill="1" applyBorder="1"/>
    <xf numFmtId="9" fontId="0" fillId="0" borderId="1" xfId="4" applyFont="1" applyBorder="1"/>
    <xf numFmtId="9" fontId="0" fillId="5" borderId="1" xfId="4" applyFont="1" applyFill="1" applyBorder="1"/>
    <xf numFmtId="0" fontId="1" fillId="2" borderId="1" xfId="0" applyFont="1" applyFill="1" applyBorder="1"/>
    <xf numFmtId="0" fontId="0" fillId="2" borderId="1" xfId="0" applyFill="1" applyBorder="1"/>
    <xf numFmtId="9" fontId="0" fillId="2" borderId="1" xfId="4" applyFont="1" applyFill="1" applyBorder="1"/>
    <xf numFmtId="3" fontId="0" fillId="17" borderId="1" xfId="0" applyNumberFormat="1" applyFill="1" applyBorder="1"/>
    <xf numFmtId="3" fontId="0" fillId="0" borderId="1" xfId="0" applyNumberFormat="1" applyBorder="1"/>
    <xf numFmtId="0" fontId="1" fillId="8" borderId="1" xfId="0" applyFont="1" applyFill="1" applyBorder="1"/>
    <xf numFmtId="0" fontId="7" fillId="7" borderId="1" xfId="0" applyFont="1" applyFill="1" applyBorder="1"/>
    <xf numFmtId="0" fontId="8" fillId="8" borderId="1" xfId="0" applyFont="1" applyFill="1" applyBorder="1"/>
    <xf numFmtId="43" fontId="5" fillId="12" borderId="1" xfId="1" applyFont="1" applyFill="1" applyBorder="1"/>
    <xf numFmtId="3" fontId="5" fillId="6" borderId="1" xfId="0" applyNumberFormat="1" applyFont="1" applyFill="1" applyBorder="1"/>
    <xf numFmtId="3" fontId="0" fillId="0" borderId="0" xfId="0" applyNumberFormat="1"/>
    <xf numFmtId="165" fontId="0" fillId="2" borderId="1" xfId="0" applyNumberFormat="1" applyFill="1" applyBorder="1"/>
    <xf numFmtId="1" fontId="0" fillId="0" borderId="1" xfId="0" applyNumberFormat="1" applyBorder="1"/>
    <xf numFmtId="1" fontId="0" fillId="5" borderId="1" xfId="0" applyNumberFormat="1" applyFill="1" applyBorder="1"/>
    <xf numFmtId="3" fontId="0" fillId="5" borderId="1" xfId="0" applyNumberFormat="1" applyFill="1" applyBorder="1"/>
    <xf numFmtId="3" fontId="0" fillId="0" borderId="1" xfId="0" applyNumberFormat="1" applyFill="1" applyBorder="1"/>
    <xf numFmtId="0" fontId="0" fillId="19" borderId="1" xfId="0" applyFill="1" applyBorder="1"/>
    <xf numFmtId="9" fontId="0" fillId="19" borderId="1" xfId="4" applyFont="1" applyFill="1" applyBorder="1"/>
    <xf numFmtId="0" fontId="0" fillId="0" borderId="0" xfId="0" applyFill="1"/>
    <xf numFmtId="0" fontId="0" fillId="3" borderId="1" xfId="0" applyFill="1" applyBorder="1"/>
    <xf numFmtId="0" fontId="0" fillId="0" borderId="1" xfId="0" applyFill="1" applyBorder="1"/>
    <xf numFmtId="2" fontId="0" fillId="3" borderId="1" xfId="0" applyNumberFormat="1" applyFill="1" applyBorder="1"/>
    <xf numFmtId="0" fontId="0" fillId="4" borderId="1" xfId="0" applyFill="1" applyBorder="1"/>
    <xf numFmtId="0" fontId="1" fillId="0" borderId="0" xfId="0" applyFont="1"/>
    <xf numFmtId="9" fontId="0" fillId="0" borderId="0" xfId="4" applyFont="1"/>
    <xf numFmtId="10" fontId="0" fillId="0" borderId="1" xfId="4" applyNumberFormat="1" applyFont="1" applyBorder="1"/>
    <xf numFmtId="1" fontId="0" fillId="20" borderId="0" xfId="0" applyNumberFormat="1" applyFill="1"/>
    <xf numFmtId="166" fontId="0" fillId="3" borderId="1" xfId="0" applyNumberFormat="1" applyFill="1" applyBorder="1"/>
    <xf numFmtId="0" fontId="0" fillId="0" borderId="1" xfId="0" applyBorder="1" applyAlignment="1">
      <alignment horizontal="center"/>
    </xf>
    <xf numFmtId="2" fontId="0" fillId="4" borderId="1" xfId="0" applyNumberFormat="1" applyFill="1" applyBorder="1"/>
    <xf numFmtId="0" fontId="0" fillId="13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0" fillId="15" borderId="1" xfId="0" applyFont="1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10" fillId="0" borderId="0" xfId="0" applyFont="1"/>
  </cellXfs>
  <cellStyles count="6">
    <cellStyle name="Обычный" xfId="0" builtinId="0"/>
    <cellStyle name="Обычный 2" xfId="2"/>
    <cellStyle name="Процентный" xfId="4" builtinId="5"/>
    <cellStyle name="Процентный 2" xfId="5"/>
    <cellStyle name="Финансовый" xfId="1" builtinId="3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96"/>
  <sheetViews>
    <sheetView workbookViewId="0">
      <selection activeCell="K33" sqref="K33"/>
    </sheetView>
  </sheetViews>
  <sheetFormatPr defaultColWidth="11.42578125" defaultRowHeight="15" x14ac:dyDescent="0.25"/>
  <cols>
    <col min="1" max="1" width="11.140625" bestFit="1" customWidth="1"/>
    <col min="3" max="3" width="28" customWidth="1"/>
    <col min="4" max="10" width="10.85546875" customWidth="1"/>
    <col min="11" max="11" width="29.28515625" customWidth="1"/>
    <col min="12" max="12" width="22.42578125" customWidth="1"/>
    <col min="13" max="13" width="14.42578125" customWidth="1"/>
    <col min="14" max="14" width="11.140625" customWidth="1"/>
    <col min="15" max="20" width="10.85546875" customWidth="1"/>
    <col min="22" max="22" width="12.140625" bestFit="1" customWidth="1"/>
    <col min="23" max="23" width="17.42578125" customWidth="1"/>
  </cols>
  <sheetData>
    <row r="3" spans="1:24" x14ac:dyDescent="0.25">
      <c r="A3" s="30" t="s">
        <v>108</v>
      </c>
      <c r="C3" s="2" t="s">
        <v>12</v>
      </c>
      <c r="D3" s="15" t="s">
        <v>13</v>
      </c>
      <c r="E3" s="17" t="s">
        <v>14</v>
      </c>
      <c r="F3" s="17" t="s">
        <v>1</v>
      </c>
      <c r="G3" s="17" t="s">
        <v>17</v>
      </c>
      <c r="H3" s="17" t="s">
        <v>18</v>
      </c>
      <c r="I3" s="17" t="s">
        <v>15</v>
      </c>
      <c r="J3" s="17" t="s">
        <v>16</v>
      </c>
      <c r="K3" s="16" t="s">
        <v>2</v>
      </c>
      <c r="L3" s="18" t="s">
        <v>11</v>
      </c>
      <c r="M3" s="19" t="s">
        <v>4</v>
      </c>
      <c r="N3" s="21" t="s">
        <v>21</v>
      </c>
      <c r="O3" s="21" t="s">
        <v>3</v>
      </c>
      <c r="P3" s="20" t="s">
        <v>5</v>
      </c>
      <c r="Q3" s="21" t="s">
        <v>9</v>
      </c>
      <c r="R3" s="22" t="s">
        <v>10</v>
      </c>
      <c r="S3" s="20" t="s">
        <v>6</v>
      </c>
      <c r="T3" s="23" t="s">
        <v>8</v>
      </c>
      <c r="U3" s="21" t="s">
        <v>7</v>
      </c>
      <c r="V3" s="21" t="s">
        <v>19</v>
      </c>
      <c r="W3" s="23" t="s">
        <v>0</v>
      </c>
      <c r="X3" s="23" t="s">
        <v>20</v>
      </c>
    </row>
    <row r="4" spans="1:24" ht="14.25" x14ac:dyDescent="0.45">
      <c r="A4" s="29">
        <v>50000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4.25" x14ac:dyDescent="0.45">
      <c r="C5" s="14" t="e">
        <f>K5-D5</f>
        <v>#REF!</v>
      </c>
      <c r="D5" s="12" t="e">
        <f>E5+F5+G5+H5</f>
        <v>#REF!</v>
      </c>
      <c r="E5" s="5">
        <v>0</v>
      </c>
      <c r="F5" s="6" t="e">
        <f>#REF!+#REF!+#REF!+#REF!</f>
        <v>#REF!</v>
      </c>
      <c r="G5" s="7" t="e">
        <f>#REF!</f>
        <v>#REF!</v>
      </c>
      <c r="H5" s="7" t="e">
        <f>#REF!-F5-I5-J5</f>
        <v>#REF!</v>
      </c>
      <c r="I5" s="7" t="e">
        <f>#REF!</f>
        <v>#REF!</v>
      </c>
      <c r="J5" s="7" t="e">
        <f>#REF!+#REF!+#REF!+#REF!</f>
        <v>#REF!</v>
      </c>
      <c r="K5" s="13">
        <f>L5*S5</f>
        <v>1.4677538611152218E+18</v>
      </c>
      <c r="L5" s="8">
        <f>M5*P5*S5-R5</f>
        <v>71354101172349.141</v>
      </c>
      <c r="M5" s="9">
        <f>N5*O5</f>
        <v>517737766</v>
      </c>
      <c r="N5" s="10">
        <f>1991299100*0.65</f>
        <v>1294344415</v>
      </c>
      <c r="O5" s="10">
        <v>0.4</v>
      </c>
      <c r="P5" s="9">
        <v>6.7</v>
      </c>
      <c r="Q5" s="11">
        <v>100050</v>
      </c>
      <c r="R5" s="11">
        <f>Q5/S5</f>
        <v>4.8638794360719491</v>
      </c>
      <c r="S5" s="9">
        <v>20570</v>
      </c>
      <c r="T5" s="10">
        <f>S5/U5</f>
        <v>1206.186381322957</v>
      </c>
      <c r="U5" s="10">
        <v>17.053749170537493</v>
      </c>
      <c r="V5" s="10">
        <v>11448</v>
      </c>
      <c r="W5" s="10" t="e">
        <f>G5/V5</f>
        <v>#REF!</v>
      </c>
      <c r="X5" s="10" t="e">
        <f>T5-W5</f>
        <v>#REF!</v>
      </c>
    </row>
    <row r="6" spans="1:24" x14ac:dyDescent="0.25">
      <c r="C6" t="s">
        <v>113</v>
      </c>
    </row>
    <row r="7" spans="1:24" ht="14.25" x14ac:dyDescent="0.45">
      <c r="C7" s="33" t="e">
        <f>$C$5+$A$4</f>
        <v>#REF!</v>
      </c>
      <c r="D7" s="31" t="e">
        <f>$D$5</f>
        <v>#REF!</v>
      </c>
      <c r="E7" s="32">
        <f>$E$5</f>
        <v>0</v>
      </c>
      <c r="F7" s="31" t="e">
        <f>$F$5</f>
        <v>#REF!</v>
      </c>
      <c r="G7" s="31" t="e">
        <f>$G$5</f>
        <v>#REF!</v>
      </c>
      <c r="H7" s="31" t="e">
        <f>$H$5</f>
        <v>#REF!</v>
      </c>
      <c r="I7" s="31" t="e">
        <f>$I$5</f>
        <v>#REF!</v>
      </c>
      <c r="J7" s="31" t="e">
        <f>$J$5</f>
        <v>#REF!</v>
      </c>
      <c r="K7" s="1">
        <f>$K$5</f>
        <v>1.4677538611152218E+18</v>
      </c>
      <c r="L7" s="1">
        <f>$L$5</f>
        <v>71354101172349.141</v>
      </c>
      <c r="M7" s="1">
        <f>$M$5</f>
        <v>517737766</v>
      </c>
      <c r="N7">
        <f>$N$5</f>
        <v>1294344415</v>
      </c>
      <c r="O7" s="1">
        <f>$O$5</f>
        <v>0.4</v>
      </c>
      <c r="P7" s="1">
        <f>$P$5</f>
        <v>6.7</v>
      </c>
      <c r="Q7" s="1">
        <f>$Q$5</f>
        <v>100050</v>
      </c>
      <c r="R7" s="1">
        <f>$R$5</f>
        <v>4.8638794360719491</v>
      </c>
      <c r="S7" s="1">
        <f>$S$5</f>
        <v>20570</v>
      </c>
      <c r="T7" s="1">
        <f>$T$5</f>
        <v>1206.186381322957</v>
      </c>
      <c r="U7" s="1">
        <f>$U$5</f>
        <v>17.053749170537493</v>
      </c>
      <c r="V7" s="1">
        <f>$V$5</f>
        <v>11448</v>
      </c>
      <c r="W7" s="1" t="e">
        <f>$W$5</f>
        <v>#REF!</v>
      </c>
      <c r="X7" s="1" t="e">
        <f>$X$5</f>
        <v>#REF!</v>
      </c>
    </row>
    <row r="8" spans="1:24" ht="14.25" x14ac:dyDescent="0.45">
      <c r="C8" s="33" t="e">
        <f t="shared" ref="C8:C15" si="0">$C$5+$A$4</f>
        <v>#REF!</v>
      </c>
      <c r="D8" s="31" t="e">
        <f t="shared" ref="D8:D15" si="1">$D$5</f>
        <v>#REF!</v>
      </c>
      <c r="E8" s="32">
        <f t="shared" ref="E8:E15" si="2">$E$5</f>
        <v>0</v>
      </c>
      <c r="F8" s="31" t="e">
        <f t="shared" ref="F8:F15" si="3">$F$5</f>
        <v>#REF!</v>
      </c>
      <c r="G8" s="31" t="e">
        <f t="shared" ref="G8:G15" si="4">$G$5</f>
        <v>#REF!</v>
      </c>
      <c r="H8" s="31" t="e">
        <f t="shared" ref="H8:H15" si="5">$H$5</f>
        <v>#REF!</v>
      </c>
      <c r="I8" s="31" t="e">
        <f t="shared" ref="I8:I15" si="6">$I$5</f>
        <v>#REF!</v>
      </c>
      <c r="J8" s="31" t="e">
        <f t="shared" ref="J8:J15" si="7">$J$5</f>
        <v>#REF!</v>
      </c>
      <c r="K8" s="1">
        <f t="shared" ref="K8:K15" si="8">$K$5</f>
        <v>1.4677538611152218E+18</v>
      </c>
      <c r="L8" s="1">
        <f t="shared" ref="L8:L15" si="9">$L$5</f>
        <v>71354101172349.141</v>
      </c>
      <c r="M8" s="1">
        <f t="shared" ref="M8:M15" si="10">$M$5</f>
        <v>517737766</v>
      </c>
      <c r="N8">
        <f t="shared" ref="N8:N15" si="11">$N$5</f>
        <v>1294344415</v>
      </c>
      <c r="O8" s="1">
        <f t="shared" ref="O8:O15" si="12">$O$5</f>
        <v>0.4</v>
      </c>
      <c r="P8" s="1">
        <f t="shared" ref="P8:P15" si="13">$P$5</f>
        <v>6.7</v>
      </c>
      <c r="Q8" s="1">
        <f t="shared" ref="Q8:Q15" si="14">$Q$5</f>
        <v>100050</v>
      </c>
      <c r="R8" s="1">
        <f t="shared" ref="R8:R15" si="15">$R$5</f>
        <v>4.8638794360719491</v>
      </c>
      <c r="S8" s="1">
        <f t="shared" ref="S8:S15" si="16">$S$5</f>
        <v>20570</v>
      </c>
      <c r="T8" s="1">
        <f t="shared" ref="T8:T15" si="17">$T$5</f>
        <v>1206.186381322957</v>
      </c>
      <c r="U8" s="1">
        <f t="shared" ref="U8:U15" si="18">$U$5</f>
        <v>17.053749170537493</v>
      </c>
      <c r="V8" s="1">
        <f t="shared" ref="V8:V15" si="19">$V$5</f>
        <v>11448</v>
      </c>
      <c r="W8" s="1" t="e">
        <f t="shared" ref="W8:W15" si="20">$W$5</f>
        <v>#REF!</v>
      </c>
      <c r="X8" s="1" t="e">
        <f t="shared" ref="X8:X15" si="21">$X$5</f>
        <v>#REF!</v>
      </c>
    </row>
    <row r="9" spans="1:24" ht="14.25" x14ac:dyDescent="0.45">
      <c r="C9" s="33" t="e">
        <f t="shared" si="0"/>
        <v>#REF!</v>
      </c>
      <c r="D9" s="31" t="e">
        <f t="shared" si="1"/>
        <v>#REF!</v>
      </c>
      <c r="E9" s="32">
        <f t="shared" si="2"/>
        <v>0</v>
      </c>
      <c r="F9" s="31" t="e">
        <f t="shared" si="3"/>
        <v>#REF!</v>
      </c>
      <c r="G9" s="31" t="e">
        <f t="shared" si="4"/>
        <v>#REF!</v>
      </c>
      <c r="H9" s="31" t="e">
        <f t="shared" si="5"/>
        <v>#REF!</v>
      </c>
      <c r="I9" s="31" t="e">
        <f t="shared" si="6"/>
        <v>#REF!</v>
      </c>
      <c r="J9" s="31" t="e">
        <f t="shared" si="7"/>
        <v>#REF!</v>
      </c>
      <c r="K9" s="1">
        <f t="shared" si="8"/>
        <v>1.4677538611152218E+18</v>
      </c>
      <c r="L9" s="1">
        <f t="shared" si="9"/>
        <v>71354101172349.141</v>
      </c>
      <c r="M9" s="1">
        <f t="shared" si="10"/>
        <v>517737766</v>
      </c>
      <c r="N9">
        <f t="shared" si="11"/>
        <v>1294344415</v>
      </c>
      <c r="O9" s="1">
        <f t="shared" si="12"/>
        <v>0.4</v>
      </c>
      <c r="P9" s="1">
        <f t="shared" si="13"/>
        <v>6.7</v>
      </c>
      <c r="Q9" s="1">
        <f t="shared" si="14"/>
        <v>100050</v>
      </c>
      <c r="R9" s="1">
        <f t="shared" si="15"/>
        <v>4.8638794360719491</v>
      </c>
      <c r="S9" s="1">
        <f t="shared" si="16"/>
        <v>20570</v>
      </c>
      <c r="T9" s="1">
        <f t="shared" si="17"/>
        <v>1206.186381322957</v>
      </c>
      <c r="U9" s="1">
        <f t="shared" si="18"/>
        <v>17.053749170537493</v>
      </c>
      <c r="V9" s="1">
        <f t="shared" si="19"/>
        <v>11448</v>
      </c>
      <c r="W9" s="1" t="e">
        <f t="shared" si="20"/>
        <v>#REF!</v>
      </c>
      <c r="X9" s="1" t="e">
        <f t="shared" si="21"/>
        <v>#REF!</v>
      </c>
    </row>
    <row r="10" spans="1:24" ht="14.25" x14ac:dyDescent="0.45">
      <c r="C10" s="33" t="e">
        <f t="shared" si="0"/>
        <v>#REF!</v>
      </c>
      <c r="D10" s="31" t="e">
        <f t="shared" si="1"/>
        <v>#REF!</v>
      </c>
      <c r="E10" s="32">
        <f t="shared" si="2"/>
        <v>0</v>
      </c>
      <c r="F10" s="31" t="e">
        <f t="shared" si="3"/>
        <v>#REF!</v>
      </c>
      <c r="G10" s="31" t="e">
        <f t="shared" si="4"/>
        <v>#REF!</v>
      </c>
      <c r="H10" s="31" t="e">
        <f t="shared" si="5"/>
        <v>#REF!</v>
      </c>
      <c r="I10" s="31" t="e">
        <f t="shared" si="6"/>
        <v>#REF!</v>
      </c>
      <c r="J10" s="31" t="e">
        <f t="shared" si="7"/>
        <v>#REF!</v>
      </c>
      <c r="K10" s="1">
        <f t="shared" si="8"/>
        <v>1.4677538611152218E+18</v>
      </c>
      <c r="L10" s="1">
        <f t="shared" si="9"/>
        <v>71354101172349.141</v>
      </c>
      <c r="M10" s="1">
        <f t="shared" si="10"/>
        <v>517737766</v>
      </c>
      <c r="N10">
        <f t="shared" si="11"/>
        <v>1294344415</v>
      </c>
      <c r="O10" s="1">
        <f t="shared" si="12"/>
        <v>0.4</v>
      </c>
      <c r="P10" s="1">
        <f t="shared" si="13"/>
        <v>6.7</v>
      </c>
      <c r="Q10" s="1">
        <f t="shared" si="14"/>
        <v>100050</v>
      </c>
      <c r="R10" s="1">
        <f t="shared" si="15"/>
        <v>4.8638794360719491</v>
      </c>
      <c r="S10" s="1">
        <f t="shared" si="16"/>
        <v>20570</v>
      </c>
      <c r="T10" s="1">
        <f t="shared" si="17"/>
        <v>1206.186381322957</v>
      </c>
      <c r="U10" s="1">
        <f t="shared" si="18"/>
        <v>17.053749170537493</v>
      </c>
      <c r="V10" s="1">
        <f t="shared" si="19"/>
        <v>11448</v>
      </c>
      <c r="W10" s="1" t="e">
        <f t="shared" si="20"/>
        <v>#REF!</v>
      </c>
      <c r="X10" s="1" t="e">
        <f t="shared" si="21"/>
        <v>#REF!</v>
      </c>
    </row>
    <row r="11" spans="1:24" ht="14.25" x14ac:dyDescent="0.45">
      <c r="C11" s="33" t="e">
        <f t="shared" si="0"/>
        <v>#REF!</v>
      </c>
      <c r="D11" s="31" t="e">
        <f t="shared" si="1"/>
        <v>#REF!</v>
      </c>
      <c r="E11" s="32">
        <f t="shared" si="2"/>
        <v>0</v>
      </c>
      <c r="F11" s="31" t="e">
        <f t="shared" si="3"/>
        <v>#REF!</v>
      </c>
      <c r="G11" s="31" t="e">
        <f t="shared" si="4"/>
        <v>#REF!</v>
      </c>
      <c r="H11" s="31" t="e">
        <f t="shared" si="5"/>
        <v>#REF!</v>
      </c>
      <c r="I11" s="31" t="e">
        <f t="shared" si="6"/>
        <v>#REF!</v>
      </c>
      <c r="J11" s="31" t="e">
        <f t="shared" si="7"/>
        <v>#REF!</v>
      </c>
      <c r="K11" s="1">
        <f t="shared" si="8"/>
        <v>1.4677538611152218E+18</v>
      </c>
      <c r="L11" s="1">
        <f t="shared" si="9"/>
        <v>71354101172349.141</v>
      </c>
      <c r="M11" s="1">
        <f t="shared" si="10"/>
        <v>517737766</v>
      </c>
      <c r="N11">
        <f t="shared" si="11"/>
        <v>1294344415</v>
      </c>
      <c r="O11" s="1">
        <f t="shared" si="12"/>
        <v>0.4</v>
      </c>
      <c r="P11" s="1">
        <f t="shared" si="13"/>
        <v>6.7</v>
      </c>
      <c r="Q11" s="1">
        <f t="shared" si="14"/>
        <v>100050</v>
      </c>
      <c r="R11" s="1">
        <f t="shared" si="15"/>
        <v>4.8638794360719491</v>
      </c>
      <c r="S11" s="1">
        <f t="shared" si="16"/>
        <v>20570</v>
      </c>
      <c r="T11" s="1">
        <f t="shared" si="17"/>
        <v>1206.186381322957</v>
      </c>
      <c r="U11" s="1">
        <f t="shared" si="18"/>
        <v>17.053749170537493</v>
      </c>
      <c r="V11" s="1">
        <f t="shared" si="19"/>
        <v>11448</v>
      </c>
      <c r="W11" s="1" t="e">
        <f t="shared" si="20"/>
        <v>#REF!</v>
      </c>
      <c r="X11" s="1" t="e">
        <f t="shared" si="21"/>
        <v>#REF!</v>
      </c>
    </row>
    <row r="12" spans="1:24" ht="14.25" x14ac:dyDescent="0.45">
      <c r="C12" s="33" t="e">
        <f t="shared" si="0"/>
        <v>#REF!</v>
      </c>
      <c r="D12" s="31" t="e">
        <f t="shared" si="1"/>
        <v>#REF!</v>
      </c>
      <c r="E12" s="32">
        <f t="shared" si="2"/>
        <v>0</v>
      </c>
      <c r="F12" s="31" t="e">
        <f t="shared" si="3"/>
        <v>#REF!</v>
      </c>
      <c r="G12" s="31" t="e">
        <f t="shared" si="4"/>
        <v>#REF!</v>
      </c>
      <c r="H12" s="31" t="e">
        <f t="shared" si="5"/>
        <v>#REF!</v>
      </c>
      <c r="I12" s="31" t="e">
        <f t="shared" si="6"/>
        <v>#REF!</v>
      </c>
      <c r="J12" s="31" t="e">
        <f t="shared" si="7"/>
        <v>#REF!</v>
      </c>
      <c r="K12" s="1">
        <f t="shared" si="8"/>
        <v>1.4677538611152218E+18</v>
      </c>
      <c r="L12" s="1">
        <f t="shared" si="9"/>
        <v>71354101172349.141</v>
      </c>
      <c r="M12" s="1">
        <f t="shared" si="10"/>
        <v>517737766</v>
      </c>
      <c r="N12">
        <f t="shared" si="11"/>
        <v>1294344415</v>
      </c>
      <c r="O12" s="1">
        <f t="shared" si="12"/>
        <v>0.4</v>
      </c>
      <c r="P12" s="1">
        <f t="shared" si="13"/>
        <v>6.7</v>
      </c>
      <c r="Q12" s="1">
        <f t="shared" si="14"/>
        <v>100050</v>
      </c>
      <c r="R12" s="1">
        <f t="shared" si="15"/>
        <v>4.8638794360719491</v>
      </c>
      <c r="S12" s="1">
        <f t="shared" si="16"/>
        <v>20570</v>
      </c>
      <c r="T12" s="1">
        <f t="shared" si="17"/>
        <v>1206.186381322957</v>
      </c>
      <c r="U12" s="1">
        <f t="shared" si="18"/>
        <v>17.053749170537493</v>
      </c>
      <c r="V12" s="1">
        <f t="shared" si="19"/>
        <v>11448</v>
      </c>
      <c r="W12" s="1" t="e">
        <f t="shared" si="20"/>
        <v>#REF!</v>
      </c>
      <c r="X12" s="1" t="e">
        <f t="shared" si="21"/>
        <v>#REF!</v>
      </c>
    </row>
    <row r="13" spans="1:24" ht="14.25" x14ac:dyDescent="0.45">
      <c r="C13" s="33" t="e">
        <f t="shared" si="0"/>
        <v>#REF!</v>
      </c>
      <c r="D13" s="31" t="e">
        <f t="shared" si="1"/>
        <v>#REF!</v>
      </c>
      <c r="E13" s="32">
        <f t="shared" si="2"/>
        <v>0</v>
      </c>
      <c r="F13" s="31" t="e">
        <f t="shared" si="3"/>
        <v>#REF!</v>
      </c>
      <c r="G13" s="31" t="e">
        <f t="shared" si="4"/>
        <v>#REF!</v>
      </c>
      <c r="H13" s="31" t="e">
        <f t="shared" si="5"/>
        <v>#REF!</v>
      </c>
      <c r="I13" s="31" t="e">
        <f t="shared" si="6"/>
        <v>#REF!</v>
      </c>
      <c r="J13" s="31" t="e">
        <f t="shared" si="7"/>
        <v>#REF!</v>
      </c>
      <c r="K13" s="1">
        <f t="shared" si="8"/>
        <v>1.4677538611152218E+18</v>
      </c>
      <c r="L13" s="1">
        <f t="shared" si="9"/>
        <v>71354101172349.141</v>
      </c>
      <c r="M13" s="1">
        <f t="shared" si="10"/>
        <v>517737766</v>
      </c>
      <c r="N13">
        <f t="shared" si="11"/>
        <v>1294344415</v>
      </c>
      <c r="O13" s="1">
        <f t="shared" si="12"/>
        <v>0.4</v>
      </c>
      <c r="P13" s="1">
        <f t="shared" si="13"/>
        <v>6.7</v>
      </c>
      <c r="Q13" s="1">
        <f t="shared" si="14"/>
        <v>100050</v>
      </c>
      <c r="R13" s="1">
        <f t="shared" si="15"/>
        <v>4.8638794360719491</v>
      </c>
      <c r="S13" s="1">
        <f t="shared" si="16"/>
        <v>20570</v>
      </c>
      <c r="T13" s="1">
        <f t="shared" si="17"/>
        <v>1206.186381322957</v>
      </c>
      <c r="U13" s="1">
        <f t="shared" si="18"/>
        <v>17.053749170537493</v>
      </c>
      <c r="V13" s="1">
        <f t="shared" si="19"/>
        <v>11448</v>
      </c>
      <c r="W13" s="1" t="e">
        <f t="shared" si="20"/>
        <v>#REF!</v>
      </c>
      <c r="X13" s="1" t="e">
        <f t="shared" si="21"/>
        <v>#REF!</v>
      </c>
    </row>
    <row r="14" spans="1:24" ht="14.25" x14ac:dyDescent="0.45">
      <c r="C14" s="33" t="e">
        <f t="shared" si="0"/>
        <v>#REF!</v>
      </c>
      <c r="D14" s="31" t="e">
        <f t="shared" si="1"/>
        <v>#REF!</v>
      </c>
      <c r="E14" s="32">
        <f t="shared" si="2"/>
        <v>0</v>
      </c>
      <c r="F14" s="31" t="e">
        <f t="shared" si="3"/>
        <v>#REF!</v>
      </c>
      <c r="G14" s="31" t="e">
        <f t="shared" si="4"/>
        <v>#REF!</v>
      </c>
      <c r="H14" s="31" t="e">
        <f t="shared" si="5"/>
        <v>#REF!</v>
      </c>
      <c r="I14" s="31" t="e">
        <f t="shared" si="6"/>
        <v>#REF!</v>
      </c>
      <c r="J14" s="31" t="e">
        <f t="shared" si="7"/>
        <v>#REF!</v>
      </c>
      <c r="K14" s="1">
        <f t="shared" si="8"/>
        <v>1.4677538611152218E+18</v>
      </c>
      <c r="L14" s="1">
        <f t="shared" si="9"/>
        <v>71354101172349.141</v>
      </c>
      <c r="M14" s="1">
        <f t="shared" si="10"/>
        <v>517737766</v>
      </c>
      <c r="N14">
        <f t="shared" si="11"/>
        <v>1294344415</v>
      </c>
      <c r="O14" s="1">
        <f t="shared" si="12"/>
        <v>0.4</v>
      </c>
      <c r="P14" s="1">
        <f t="shared" si="13"/>
        <v>6.7</v>
      </c>
      <c r="Q14" s="1">
        <f t="shared" si="14"/>
        <v>100050</v>
      </c>
      <c r="R14" s="1">
        <f t="shared" si="15"/>
        <v>4.8638794360719491</v>
      </c>
      <c r="S14" s="1">
        <f t="shared" si="16"/>
        <v>20570</v>
      </c>
      <c r="T14" s="1">
        <f t="shared" si="17"/>
        <v>1206.186381322957</v>
      </c>
      <c r="U14" s="1">
        <f t="shared" si="18"/>
        <v>17.053749170537493</v>
      </c>
      <c r="V14" s="1">
        <f t="shared" si="19"/>
        <v>11448</v>
      </c>
      <c r="W14" s="1" t="e">
        <f t="shared" si="20"/>
        <v>#REF!</v>
      </c>
      <c r="X14" s="1" t="e">
        <f t="shared" si="21"/>
        <v>#REF!</v>
      </c>
    </row>
    <row r="15" spans="1:24" ht="14.25" x14ac:dyDescent="0.45">
      <c r="C15" s="33" t="e">
        <f t="shared" si="0"/>
        <v>#REF!</v>
      </c>
      <c r="D15" s="31" t="e">
        <f t="shared" si="1"/>
        <v>#REF!</v>
      </c>
      <c r="E15" s="32">
        <f t="shared" si="2"/>
        <v>0</v>
      </c>
      <c r="F15" s="31" t="e">
        <f t="shared" si="3"/>
        <v>#REF!</v>
      </c>
      <c r="G15" s="31" t="e">
        <f t="shared" si="4"/>
        <v>#REF!</v>
      </c>
      <c r="H15" s="31" t="e">
        <f t="shared" si="5"/>
        <v>#REF!</v>
      </c>
      <c r="I15" s="31" t="e">
        <f t="shared" si="6"/>
        <v>#REF!</v>
      </c>
      <c r="J15" s="31" t="e">
        <f t="shared" si="7"/>
        <v>#REF!</v>
      </c>
      <c r="K15" s="1">
        <f t="shared" si="8"/>
        <v>1.4677538611152218E+18</v>
      </c>
      <c r="L15" s="1">
        <f t="shared" si="9"/>
        <v>71354101172349.141</v>
      </c>
      <c r="M15" s="1">
        <f t="shared" si="10"/>
        <v>517737766</v>
      </c>
      <c r="N15">
        <f t="shared" si="11"/>
        <v>1294344415</v>
      </c>
      <c r="O15" s="1">
        <f t="shared" si="12"/>
        <v>0.4</v>
      </c>
      <c r="P15" s="1">
        <f t="shared" si="13"/>
        <v>6.7</v>
      </c>
      <c r="Q15" s="1">
        <f t="shared" si="14"/>
        <v>100050</v>
      </c>
      <c r="R15" s="1">
        <f t="shared" si="15"/>
        <v>4.8638794360719491</v>
      </c>
      <c r="S15" s="1">
        <f t="shared" si="16"/>
        <v>20570</v>
      </c>
      <c r="T15" s="1">
        <f t="shared" si="17"/>
        <v>1206.186381322957</v>
      </c>
      <c r="U15" s="1">
        <f t="shared" si="18"/>
        <v>17.053749170537493</v>
      </c>
      <c r="V15" s="1">
        <f t="shared" si="19"/>
        <v>11448</v>
      </c>
      <c r="W15" s="1" t="e">
        <f t="shared" si="20"/>
        <v>#REF!</v>
      </c>
      <c r="X15" s="1" t="e">
        <f t="shared" si="21"/>
        <v>#REF!</v>
      </c>
    </row>
    <row r="17" spans="1:24" x14ac:dyDescent="0.25">
      <c r="A17" t="s">
        <v>110</v>
      </c>
      <c r="B17" t="s">
        <v>109</v>
      </c>
    </row>
    <row r="19" spans="1:24" x14ac:dyDescent="0.25">
      <c r="L19" t="s">
        <v>111</v>
      </c>
      <c r="O19" s="28" t="s">
        <v>112</v>
      </c>
      <c r="P19" s="28" t="s">
        <v>112</v>
      </c>
    </row>
    <row r="20" spans="1:24" x14ac:dyDescent="0.25">
      <c r="L20" s="24" t="s">
        <v>22</v>
      </c>
      <c r="M20" s="24" t="s">
        <v>99</v>
      </c>
      <c r="N20" s="24" t="s">
        <v>23</v>
      </c>
      <c r="O20" s="24" t="s">
        <v>101</v>
      </c>
      <c r="P20" s="24" t="s">
        <v>102</v>
      </c>
      <c r="Q20" s="26" t="s">
        <v>103</v>
      </c>
      <c r="R20" s="3" t="s">
        <v>104</v>
      </c>
      <c r="S20" s="26" t="s">
        <v>105</v>
      </c>
      <c r="T20" s="3" t="s">
        <v>104</v>
      </c>
      <c r="U20" s="26" t="s">
        <v>106</v>
      </c>
      <c r="V20" s="3" t="s">
        <v>107</v>
      </c>
      <c r="W20" s="26" t="s">
        <v>20</v>
      </c>
      <c r="X20" s="3" t="s">
        <v>104</v>
      </c>
    </row>
    <row r="21" spans="1:24" ht="14.25" x14ac:dyDescent="0.45">
      <c r="A21">
        <f>$A$4+B21</f>
        <v>50416.5</v>
      </c>
      <c r="B21">
        <f t="shared" ref="B21:B52" si="22">M21*P21</f>
        <v>416.5</v>
      </c>
      <c r="L21" s="25" t="s">
        <v>24</v>
      </c>
      <c r="M21" s="2">
        <v>17</v>
      </c>
      <c r="N21" s="2">
        <v>61.24</v>
      </c>
      <c r="O21" s="2">
        <v>36.74</v>
      </c>
      <c r="P21" s="2">
        <f>N21-O21</f>
        <v>24.5</v>
      </c>
      <c r="Q21" s="27">
        <f t="shared" ref="Q21:Q52" si="23">A21/P21</f>
        <v>2057.8163265306121</v>
      </c>
      <c r="R21" s="2">
        <f>Q21-M21</f>
        <v>2040.8163265306121</v>
      </c>
      <c r="S21" s="27">
        <f t="shared" ref="S21:S52" si="24">(A21/M21)+O21</f>
        <v>3002.4164705882349</v>
      </c>
      <c r="T21" s="2">
        <f>S21-N21</f>
        <v>2941.1764705882351</v>
      </c>
      <c r="U21" s="27">
        <f t="shared" ref="U21:U52" si="25">O21-(A21/M21)</f>
        <v>-2928.9364705882354</v>
      </c>
      <c r="V21" s="2">
        <f t="shared" ref="V21:V84" si="26">O21-U21</f>
        <v>2965.6764705882351</v>
      </c>
      <c r="W21" s="27">
        <f t="shared" ref="W21:W52" si="27">A21/M21</f>
        <v>2965.6764705882351</v>
      </c>
      <c r="X21" s="2">
        <f>W21-P21</f>
        <v>2941.1764705882351</v>
      </c>
    </row>
    <row r="22" spans="1:24" ht="14.25" x14ac:dyDescent="0.45">
      <c r="A22">
        <f t="shared" ref="A22:A85" si="28">$A$4+B22</f>
        <v>50468</v>
      </c>
      <c r="B22">
        <f t="shared" si="22"/>
        <v>468.00000000000006</v>
      </c>
      <c r="L22" s="25" t="s">
        <v>25</v>
      </c>
      <c r="M22" s="2">
        <v>15</v>
      </c>
      <c r="N22" s="2">
        <v>78</v>
      </c>
      <c r="O22" s="2">
        <v>46.8</v>
      </c>
      <c r="P22" s="2">
        <f t="shared" ref="P22:P85" si="29">N22-O22</f>
        <v>31.200000000000003</v>
      </c>
      <c r="Q22" s="27">
        <f t="shared" si="23"/>
        <v>1617.5641025641023</v>
      </c>
      <c r="R22" s="2">
        <f t="shared" ref="R22:R85" si="30">Q22-M22</f>
        <v>1602.5641025641023</v>
      </c>
      <c r="S22" s="27">
        <f t="shared" si="24"/>
        <v>3411.3333333333335</v>
      </c>
      <c r="T22" s="2">
        <f t="shared" ref="T22:T85" si="31">S22-N22</f>
        <v>3333.3333333333335</v>
      </c>
      <c r="U22" s="27">
        <f t="shared" si="25"/>
        <v>-3317.7333333333331</v>
      </c>
      <c r="V22" s="2">
        <f t="shared" si="26"/>
        <v>3364.5333333333333</v>
      </c>
      <c r="W22" s="27">
        <f t="shared" si="27"/>
        <v>3364.5333333333333</v>
      </c>
      <c r="X22" s="2">
        <f t="shared" ref="X22:X85" si="32">W22-P22</f>
        <v>3333.3333333333335</v>
      </c>
    </row>
    <row r="23" spans="1:24" ht="14.25" x14ac:dyDescent="0.45">
      <c r="A23">
        <f t="shared" si="28"/>
        <v>50019.55</v>
      </c>
      <c r="B23">
        <f t="shared" si="22"/>
        <v>19.550000000000004</v>
      </c>
      <c r="L23" s="25" t="s">
        <v>26</v>
      </c>
      <c r="M23" s="2">
        <v>1</v>
      </c>
      <c r="N23" s="2">
        <v>48.88</v>
      </c>
      <c r="O23" s="2">
        <v>29.33</v>
      </c>
      <c r="P23" s="2">
        <f t="shared" si="29"/>
        <v>19.550000000000004</v>
      </c>
      <c r="Q23" s="27">
        <f t="shared" si="23"/>
        <v>2558.5447570332476</v>
      </c>
      <c r="R23" s="2">
        <f t="shared" si="30"/>
        <v>2557.5447570332476</v>
      </c>
      <c r="S23" s="27">
        <f t="shared" si="24"/>
        <v>50048.880000000005</v>
      </c>
      <c r="T23" s="2">
        <f t="shared" si="31"/>
        <v>50000.000000000007</v>
      </c>
      <c r="U23" s="27">
        <f t="shared" si="25"/>
        <v>-49990.22</v>
      </c>
      <c r="V23" s="2">
        <f t="shared" si="26"/>
        <v>50019.55</v>
      </c>
      <c r="W23" s="27">
        <f t="shared" si="27"/>
        <v>50019.55</v>
      </c>
      <c r="X23" s="2">
        <f t="shared" si="32"/>
        <v>50000</v>
      </c>
    </row>
    <row r="24" spans="1:24" x14ac:dyDescent="0.25">
      <c r="A24">
        <f t="shared" si="28"/>
        <v>54114</v>
      </c>
      <c r="B24">
        <f t="shared" si="22"/>
        <v>4113.9999999999991</v>
      </c>
      <c r="L24" s="25" t="s">
        <v>27</v>
      </c>
      <c r="M24" s="2">
        <v>50</v>
      </c>
      <c r="N24" s="2">
        <v>205.7</v>
      </c>
      <c r="O24" s="2">
        <v>123.42</v>
      </c>
      <c r="P24" s="2">
        <f t="shared" si="29"/>
        <v>82.279999999999987</v>
      </c>
      <c r="Q24" s="27">
        <f t="shared" si="23"/>
        <v>657.68108896451156</v>
      </c>
      <c r="R24" s="2">
        <f t="shared" si="30"/>
        <v>607.68108896451156</v>
      </c>
      <c r="S24" s="27">
        <f t="shared" si="24"/>
        <v>1205.7</v>
      </c>
      <c r="T24" s="2">
        <f t="shared" si="31"/>
        <v>1000</v>
      </c>
      <c r="U24" s="27">
        <f t="shared" si="25"/>
        <v>-958.86</v>
      </c>
      <c r="V24" s="2">
        <f t="shared" si="26"/>
        <v>1082.28</v>
      </c>
      <c r="W24" s="27">
        <f t="shared" si="27"/>
        <v>1082.28</v>
      </c>
      <c r="X24" s="2">
        <f t="shared" si="32"/>
        <v>1000</v>
      </c>
    </row>
    <row r="25" spans="1:24" x14ac:dyDescent="0.25">
      <c r="A25">
        <f t="shared" si="28"/>
        <v>53228.68</v>
      </c>
      <c r="B25">
        <f t="shared" si="22"/>
        <v>3228.6799999999994</v>
      </c>
      <c r="L25" s="25" t="s">
        <v>28</v>
      </c>
      <c r="M25" s="2">
        <v>26</v>
      </c>
      <c r="N25" s="2">
        <v>310.45</v>
      </c>
      <c r="O25" s="2">
        <v>186.27</v>
      </c>
      <c r="P25" s="2">
        <f t="shared" si="29"/>
        <v>124.17999999999998</v>
      </c>
      <c r="Q25" s="27">
        <f t="shared" si="23"/>
        <v>428.64132710581424</v>
      </c>
      <c r="R25" s="2">
        <f t="shared" si="30"/>
        <v>402.64132710581424</v>
      </c>
      <c r="S25" s="27">
        <f t="shared" si="24"/>
        <v>2233.5269230769231</v>
      </c>
      <c r="T25" s="2">
        <f t="shared" si="31"/>
        <v>1923.0769230769231</v>
      </c>
      <c r="U25" s="27">
        <f t="shared" si="25"/>
        <v>-1860.9869230769232</v>
      </c>
      <c r="V25" s="2">
        <f t="shared" si="26"/>
        <v>2047.2569230769232</v>
      </c>
      <c r="W25" s="27">
        <f t="shared" si="27"/>
        <v>2047.2569230769232</v>
      </c>
      <c r="X25" s="2">
        <f t="shared" si="32"/>
        <v>1923.0769230769231</v>
      </c>
    </row>
    <row r="26" spans="1:24" x14ac:dyDescent="0.25">
      <c r="A26">
        <f t="shared" si="28"/>
        <v>60291.199999999997</v>
      </c>
      <c r="B26">
        <f t="shared" si="22"/>
        <v>10291.200000000001</v>
      </c>
      <c r="L26" s="25" t="s">
        <v>29</v>
      </c>
      <c r="M26" s="2">
        <v>160</v>
      </c>
      <c r="N26" s="2">
        <v>160.80000000000001</v>
      </c>
      <c r="O26" s="2">
        <v>96.48</v>
      </c>
      <c r="P26" s="2">
        <f t="shared" si="29"/>
        <v>64.320000000000007</v>
      </c>
      <c r="Q26" s="27">
        <f t="shared" si="23"/>
        <v>937.36318407960187</v>
      </c>
      <c r="R26" s="2">
        <f t="shared" si="30"/>
        <v>777.36318407960187</v>
      </c>
      <c r="S26" s="27">
        <f t="shared" si="24"/>
        <v>473.3</v>
      </c>
      <c r="T26" s="2">
        <f t="shared" si="31"/>
        <v>312.5</v>
      </c>
      <c r="U26" s="27">
        <f t="shared" si="25"/>
        <v>-280.33999999999997</v>
      </c>
      <c r="V26" s="2">
        <f t="shared" si="26"/>
        <v>376.82</v>
      </c>
      <c r="W26" s="27">
        <f t="shared" si="27"/>
        <v>376.82</v>
      </c>
      <c r="X26" s="2">
        <f t="shared" si="32"/>
        <v>312.5</v>
      </c>
    </row>
    <row r="27" spans="1:24" x14ac:dyDescent="0.25">
      <c r="A27">
        <f t="shared" si="28"/>
        <v>51714.96</v>
      </c>
      <c r="B27">
        <f t="shared" si="22"/>
        <v>1714.96</v>
      </c>
      <c r="L27" s="25" t="s">
        <v>30</v>
      </c>
      <c r="M27" s="2">
        <v>17</v>
      </c>
      <c r="N27" s="2">
        <v>252.19</v>
      </c>
      <c r="O27" s="2">
        <v>151.31</v>
      </c>
      <c r="P27" s="2">
        <f t="shared" si="29"/>
        <v>100.88</v>
      </c>
      <c r="Q27" s="27">
        <f t="shared" si="23"/>
        <v>512.63838223632035</v>
      </c>
      <c r="R27" s="2">
        <f t="shared" si="30"/>
        <v>495.63838223632035</v>
      </c>
      <c r="S27" s="27">
        <f t="shared" si="24"/>
        <v>3193.3664705882352</v>
      </c>
      <c r="T27" s="2">
        <f t="shared" si="31"/>
        <v>2941.1764705882351</v>
      </c>
      <c r="U27" s="27">
        <f t="shared" si="25"/>
        <v>-2890.7464705882353</v>
      </c>
      <c r="V27" s="2">
        <f t="shared" si="26"/>
        <v>3042.0564705882352</v>
      </c>
      <c r="W27" s="27">
        <f t="shared" si="27"/>
        <v>3042.0564705882352</v>
      </c>
      <c r="X27" s="2">
        <f t="shared" si="32"/>
        <v>2941.1764705882351</v>
      </c>
    </row>
    <row r="28" spans="1:24" x14ac:dyDescent="0.25">
      <c r="A28">
        <f t="shared" si="28"/>
        <v>77142.5</v>
      </c>
      <c r="B28">
        <f t="shared" si="22"/>
        <v>27142.5</v>
      </c>
      <c r="L28" s="25" t="s">
        <v>31</v>
      </c>
      <c r="M28" s="2">
        <v>210</v>
      </c>
      <c r="N28" s="2">
        <v>323.12</v>
      </c>
      <c r="O28" s="2">
        <v>193.87</v>
      </c>
      <c r="P28" s="2">
        <f t="shared" si="29"/>
        <v>129.25</v>
      </c>
      <c r="Q28" s="27">
        <f t="shared" si="23"/>
        <v>596.8471953578337</v>
      </c>
      <c r="R28" s="2">
        <f t="shared" si="30"/>
        <v>386.8471953578337</v>
      </c>
      <c r="S28" s="27">
        <f t="shared" si="24"/>
        <v>561.21523809523808</v>
      </c>
      <c r="T28" s="2">
        <f t="shared" si="31"/>
        <v>238.09523809523807</v>
      </c>
      <c r="U28" s="27">
        <f t="shared" si="25"/>
        <v>-173.47523809523807</v>
      </c>
      <c r="V28" s="2">
        <f t="shared" si="26"/>
        <v>367.34523809523807</v>
      </c>
      <c r="W28" s="27">
        <f t="shared" si="27"/>
        <v>367.34523809523807</v>
      </c>
      <c r="X28" s="2">
        <f t="shared" si="32"/>
        <v>238.09523809523807</v>
      </c>
    </row>
    <row r="29" spans="1:24" x14ac:dyDescent="0.25">
      <c r="A29">
        <f t="shared" si="28"/>
        <v>61102.399999999994</v>
      </c>
      <c r="B29">
        <f t="shared" si="22"/>
        <v>11102.399999999998</v>
      </c>
      <c r="L29" s="25" t="s">
        <v>32</v>
      </c>
      <c r="M29" s="2">
        <v>108</v>
      </c>
      <c r="N29" s="2">
        <v>257.01</v>
      </c>
      <c r="O29" s="2">
        <v>154.21</v>
      </c>
      <c r="P29" s="2">
        <f t="shared" si="29"/>
        <v>102.79999999999998</v>
      </c>
      <c r="Q29" s="27">
        <f t="shared" si="23"/>
        <v>594.38132295719845</v>
      </c>
      <c r="R29" s="2">
        <f t="shared" si="30"/>
        <v>486.38132295719845</v>
      </c>
      <c r="S29" s="27">
        <f t="shared" si="24"/>
        <v>719.97296296296292</v>
      </c>
      <c r="T29" s="2">
        <f t="shared" si="31"/>
        <v>462.96296296296293</v>
      </c>
      <c r="U29" s="27">
        <f t="shared" si="25"/>
        <v>-411.55296296296285</v>
      </c>
      <c r="V29" s="2">
        <f t="shared" si="26"/>
        <v>565.76296296296289</v>
      </c>
      <c r="W29" s="27">
        <f t="shared" si="27"/>
        <v>565.76296296296289</v>
      </c>
      <c r="X29" s="2">
        <f t="shared" si="32"/>
        <v>462.96296296296293</v>
      </c>
    </row>
    <row r="30" spans="1:24" x14ac:dyDescent="0.25">
      <c r="A30">
        <f t="shared" si="28"/>
        <v>52532.959999999999</v>
      </c>
      <c r="B30">
        <f t="shared" si="22"/>
        <v>2532.9600000000005</v>
      </c>
      <c r="L30" s="25" t="s">
        <v>33</v>
      </c>
      <c r="M30" s="2">
        <v>24</v>
      </c>
      <c r="N30" s="2">
        <v>263.86</v>
      </c>
      <c r="O30" s="2">
        <v>158.32</v>
      </c>
      <c r="P30" s="2">
        <f t="shared" si="29"/>
        <v>105.54000000000002</v>
      </c>
      <c r="Q30" s="27">
        <f t="shared" si="23"/>
        <v>497.75402690922863</v>
      </c>
      <c r="R30" s="2">
        <f t="shared" si="30"/>
        <v>473.75402690922863</v>
      </c>
      <c r="S30" s="27">
        <f t="shared" si="24"/>
        <v>2347.1933333333336</v>
      </c>
      <c r="T30" s="2">
        <f t="shared" si="31"/>
        <v>2083.3333333333335</v>
      </c>
      <c r="U30" s="27">
        <f t="shared" si="25"/>
        <v>-2030.5533333333335</v>
      </c>
      <c r="V30" s="2">
        <f t="shared" si="26"/>
        <v>2188.8733333333334</v>
      </c>
      <c r="W30" s="27">
        <f t="shared" si="27"/>
        <v>2188.8733333333334</v>
      </c>
      <c r="X30" s="2">
        <f t="shared" si="32"/>
        <v>2083.3333333333335</v>
      </c>
    </row>
    <row r="31" spans="1:24" x14ac:dyDescent="0.25">
      <c r="A31">
        <f t="shared" si="28"/>
        <v>50998.1</v>
      </c>
      <c r="B31">
        <f t="shared" si="22"/>
        <v>998.1</v>
      </c>
      <c r="L31" s="25" t="s">
        <v>34</v>
      </c>
      <c r="M31" s="2">
        <v>9</v>
      </c>
      <c r="N31" s="2">
        <v>277.25</v>
      </c>
      <c r="O31" s="2">
        <v>166.35</v>
      </c>
      <c r="P31" s="2">
        <f t="shared" si="29"/>
        <v>110.9</v>
      </c>
      <c r="Q31" s="27">
        <f t="shared" si="23"/>
        <v>459.85662759242558</v>
      </c>
      <c r="R31" s="2">
        <f t="shared" si="30"/>
        <v>450.85662759242558</v>
      </c>
      <c r="S31" s="27">
        <f t="shared" si="24"/>
        <v>5832.8055555555557</v>
      </c>
      <c r="T31" s="2">
        <f t="shared" si="31"/>
        <v>5555.5555555555557</v>
      </c>
      <c r="U31" s="27">
        <f t="shared" si="25"/>
        <v>-5500.1055555555549</v>
      </c>
      <c r="V31" s="2">
        <f t="shared" si="26"/>
        <v>5666.4555555555553</v>
      </c>
      <c r="W31" s="27">
        <f t="shared" si="27"/>
        <v>5666.4555555555553</v>
      </c>
      <c r="X31" s="2">
        <f t="shared" si="32"/>
        <v>5555.5555555555557</v>
      </c>
    </row>
    <row r="32" spans="1:24" x14ac:dyDescent="0.25">
      <c r="A32">
        <f t="shared" si="28"/>
        <v>105261.44</v>
      </c>
      <c r="B32">
        <f t="shared" si="22"/>
        <v>55261.440000000002</v>
      </c>
      <c r="L32" s="25" t="s">
        <v>35</v>
      </c>
      <c r="M32" s="2">
        <v>1312</v>
      </c>
      <c r="N32" s="2">
        <v>105.29</v>
      </c>
      <c r="O32" s="2">
        <v>63.17</v>
      </c>
      <c r="P32" s="2">
        <f t="shared" si="29"/>
        <v>42.120000000000005</v>
      </c>
      <c r="Q32" s="27">
        <f t="shared" si="23"/>
        <v>2499.0845204178536</v>
      </c>
      <c r="R32" s="2">
        <f t="shared" si="30"/>
        <v>1187.0845204178536</v>
      </c>
      <c r="S32" s="27">
        <f t="shared" si="24"/>
        <v>143.39975609756098</v>
      </c>
      <c r="T32" s="2">
        <f t="shared" si="31"/>
        <v>38.109756097560975</v>
      </c>
      <c r="U32" s="27">
        <f t="shared" si="25"/>
        <v>-17.059756097560978</v>
      </c>
      <c r="V32" s="2">
        <f t="shared" si="26"/>
        <v>80.22975609756098</v>
      </c>
      <c r="W32" s="27">
        <f t="shared" si="27"/>
        <v>80.22975609756098</v>
      </c>
      <c r="X32" s="2">
        <f t="shared" si="32"/>
        <v>38.109756097560975</v>
      </c>
    </row>
    <row r="33" spans="1:24" x14ac:dyDescent="0.25">
      <c r="A33">
        <f t="shared" si="28"/>
        <v>61456.28</v>
      </c>
      <c r="B33">
        <f t="shared" si="22"/>
        <v>11456.28</v>
      </c>
      <c r="L33" s="25" t="s">
        <v>36</v>
      </c>
      <c r="M33" s="2">
        <v>121</v>
      </c>
      <c r="N33" s="2">
        <v>236.71</v>
      </c>
      <c r="O33" s="2">
        <v>142.03</v>
      </c>
      <c r="P33" s="2">
        <f t="shared" si="29"/>
        <v>94.68</v>
      </c>
      <c r="Q33" s="27">
        <f t="shared" si="23"/>
        <v>649.09463455851278</v>
      </c>
      <c r="R33" s="2">
        <f t="shared" si="30"/>
        <v>528.09463455851278</v>
      </c>
      <c r="S33" s="27">
        <f t="shared" si="24"/>
        <v>649.93314049586775</v>
      </c>
      <c r="T33" s="2">
        <f t="shared" si="31"/>
        <v>413.22314049586771</v>
      </c>
      <c r="U33" s="27">
        <f t="shared" si="25"/>
        <v>-365.8731404958678</v>
      </c>
      <c r="V33" s="2">
        <f t="shared" si="26"/>
        <v>507.90314049586777</v>
      </c>
      <c r="W33" s="27">
        <f t="shared" si="27"/>
        <v>507.90314049586777</v>
      </c>
      <c r="X33" s="2">
        <f t="shared" si="32"/>
        <v>413.22314049586777</v>
      </c>
    </row>
    <row r="34" spans="1:24" x14ac:dyDescent="0.25">
      <c r="A34">
        <f t="shared" si="28"/>
        <v>51924.56</v>
      </c>
      <c r="B34">
        <f t="shared" si="22"/>
        <v>1924.5600000000004</v>
      </c>
      <c r="L34" s="25" t="s">
        <v>37</v>
      </c>
      <c r="M34" s="2">
        <v>44</v>
      </c>
      <c r="N34" s="2">
        <v>109.34</v>
      </c>
      <c r="O34" s="2">
        <v>65.599999999999994</v>
      </c>
      <c r="P34" s="2">
        <f t="shared" si="29"/>
        <v>43.740000000000009</v>
      </c>
      <c r="Q34" s="27">
        <f t="shared" si="23"/>
        <v>1187.1184270690439</v>
      </c>
      <c r="R34" s="2">
        <f t="shared" si="30"/>
        <v>1143.1184270690439</v>
      </c>
      <c r="S34" s="27">
        <f t="shared" si="24"/>
        <v>1245.7036363636362</v>
      </c>
      <c r="T34" s="2">
        <f t="shared" si="31"/>
        <v>1136.3636363636363</v>
      </c>
      <c r="U34" s="27">
        <f t="shared" si="25"/>
        <v>-1114.5036363636364</v>
      </c>
      <c r="V34" s="2">
        <f t="shared" si="26"/>
        <v>1180.1036363636363</v>
      </c>
      <c r="W34" s="27">
        <f t="shared" si="27"/>
        <v>1180.1036363636363</v>
      </c>
      <c r="X34" s="2">
        <f t="shared" si="32"/>
        <v>1136.3636363636363</v>
      </c>
    </row>
    <row r="35" spans="1:24" x14ac:dyDescent="0.25">
      <c r="A35">
        <f t="shared" si="28"/>
        <v>77994.44</v>
      </c>
      <c r="B35">
        <f t="shared" si="22"/>
        <v>27994.439999999995</v>
      </c>
      <c r="L35" s="25" t="s">
        <v>38</v>
      </c>
      <c r="M35" s="2">
        <v>474</v>
      </c>
      <c r="N35" s="2">
        <v>147.63999999999999</v>
      </c>
      <c r="O35" s="2">
        <v>88.58</v>
      </c>
      <c r="P35" s="2">
        <f t="shared" si="29"/>
        <v>59.059999999999988</v>
      </c>
      <c r="Q35" s="27">
        <f t="shared" si="23"/>
        <v>1320.5966813410093</v>
      </c>
      <c r="R35" s="2">
        <f t="shared" si="30"/>
        <v>846.59668134100934</v>
      </c>
      <c r="S35" s="27">
        <f t="shared" si="24"/>
        <v>253.12523206751052</v>
      </c>
      <c r="T35" s="2">
        <f t="shared" si="31"/>
        <v>105.48523206751054</v>
      </c>
      <c r="U35" s="27">
        <f t="shared" si="25"/>
        <v>-75.965232067510541</v>
      </c>
      <c r="V35" s="2">
        <f t="shared" si="26"/>
        <v>164.54523206751054</v>
      </c>
      <c r="W35" s="27">
        <f t="shared" si="27"/>
        <v>164.54523206751054</v>
      </c>
      <c r="X35" s="2">
        <f t="shared" si="32"/>
        <v>105.48523206751055</v>
      </c>
    </row>
    <row r="36" spans="1:24" x14ac:dyDescent="0.25">
      <c r="A36">
        <f t="shared" si="28"/>
        <v>65577.919999999998</v>
      </c>
      <c r="B36">
        <f t="shared" si="22"/>
        <v>15577.919999999998</v>
      </c>
      <c r="L36" s="25" t="s">
        <v>39</v>
      </c>
      <c r="M36" s="2">
        <v>216</v>
      </c>
      <c r="N36" s="2">
        <v>180.29</v>
      </c>
      <c r="O36" s="2">
        <v>108.17</v>
      </c>
      <c r="P36" s="2">
        <f t="shared" si="29"/>
        <v>72.11999999999999</v>
      </c>
      <c r="Q36" s="27">
        <f t="shared" si="23"/>
        <v>909.28896283971164</v>
      </c>
      <c r="R36" s="2">
        <f t="shared" si="30"/>
        <v>693.28896283971164</v>
      </c>
      <c r="S36" s="27">
        <f t="shared" si="24"/>
        <v>411.77148148148149</v>
      </c>
      <c r="T36" s="2">
        <f t="shared" si="31"/>
        <v>231.4814814814815</v>
      </c>
      <c r="U36" s="27">
        <f t="shared" si="25"/>
        <v>-195.43148148148146</v>
      </c>
      <c r="V36" s="2">
        <f t="shared" si="26"/>
        <v>303.60148148148147</v>
      </c>
      <c r="W36" s="27">
        <f t="shared" si="27"/>
        <v>303.60148148148147</v>
      </c>
      <c r="X36" s="2">
        <f t="shared" si="32"/>
        <v>231.48148148148147</v>
      </c>
    </row>
    <row r="37" spans="1:24" x14ac:dyDescent="0.25">
      <c r="A37">
        <f t="shared" si="28"/>
        <v>81126.55</v>
      </c>
      <c r="B37">
        <f t="shared" si="22"/>
        <v>31126.55</v>
      </c>
      <c r="L37" s="25" t="s">
        <v>40</v>
      </c>
      <c r="M37" s="2">
        <v>455</v>
      </c>
      <c r="N37" s="2">
        <v>171.03</v>
      </c>
      <c r="O37" s="2">
        <v>102.62</v>
      </c>
      <c r="P37" s="2">
        <f t="shared" si="29"/>
        <v>68.41</v>
      </c>
      <c r="Q37" s="27">
        <f t="shared" si="23"/>
        <v>1185.887297178775</v>
      </c>
      <c r="R37" s="2">
        <f t="shared" si="30"/>
        <v>730.88729717877504</v>
      </c>
      <c r="S37" s="27">
        <f t="shared" si="24"/>
        <v>280.92010989010987</v>
      </c>
      <c r="T37" s="2">
        <f t="shared" si="31"/>
        <v>109.89010989010987</v>
      </c>
      <c r="U37" s="27">
        <f t="shared" si="25"/>
        <v>-75.68010989010989</v>
      </c>
      <c r="V37" s="2">
        <f t="shared" si="26"/>
        <v>178.30010989010989</v>
      </c>
      <c r="W37" s="27">
        <f t="shared" si="27"/>
        <v>178.30010989010989</v>
      </c>
      <c r="X37" s="2">
        <f t="shared" si="32"/>
        <v>109.8901098901099</v>
      </c>
    </row>
    <row r="38" spans="1:24" x14ac:dyDescent="0.25">
      <c r="A38">
        <f t="shared" si="28"/>
        <v>51838.3</v>
      </c>
      <c r="B38">
        <f t="shared" si="22"/>
        <v>1838.3000000000004</v>
      </c>
      <c r="L38" s="25" t="s">
        <v>41</v>
      </c>
      <c r="M38" s="2">
        <v>31</v>
      </c>
      <c r="N38" s="2">
        <v>148.24</v>
      </c>
      <c r="O38" s="2">
        <v>88.94</v>
      </c>
      <c r="P38" s="2">
        <f t="shared" si="29"/>
        <v>59.300000000000011</v>
      </c>
      <c r="Q38" s="27">
        <f t="shared" si="23"/>
        <v>874.17032040472168</v>
      </c>
      <c r="R38" s="2">
        <f t="shared" si="30"/>
        <v>843.17032040472168</v>
      </c>
      <c r="S38" s="27">
        <f t="shared" si="24"/>
        <v>1761.1432258064517</v>
      </c>
      <c r="T38" s="2">
        <f t="shared" si="31"/>
        <v>1612.9032258064517</v>
      </c>
      <c r="U38" s="27">
        <f t="shared" si="25"/>
        <v>-1583.2632258064516</v>
      </c>
      <c r="V38" s="2">
        <f t="shared" si="26"/>
        <v>1672.2032258064517</v>
      </c>
      <c r="W38" s="27">
        <f t="shared" si="27"/>
        <v>1672.2032258064517</v>
      </c>
      <c r="X38" s="2">
        <f t="shared" si="32"/>
        <v>1612.9032258064517</v>
      </c>
    </row>
    <row r="39" spans="1:24" x14ac:dyDescent="0.25">
      <c r="A39">
        <f t="shared" si="28"/>
        <v>68672.959999999992</v>
      </c>
      <c r="B39">
        <f t="shared" si="22"/>
        <v>18672.96</v>
      </c>
      <c r="L39" s="25" t="s">
        <v>42</v>
      </c>
      <c r="M39" s="2">
        <v>318</v>
      </c>
      <c r="N39" s="2">
        <v>146.81</v>
      </c>
      <c r="O39" s="2">
        <v>88.09</v>
      </c>
      <c r="P39" s="2">
        <f t="shared" si="29"/>
        <v>58.72</v>
      </c>
      <c r="Q39" s="27">
        <f t="shared" si="23"/>
        <v>1169.4986376021798</v>
      </c>
      <c r="R39" s="2">
        <f t="shared" si="30"/>
        <v>851.49863760217977</v>
      </c>
      <c r="S39" s="27">
        <f t="shared" si="24"/>
        <v>304.04270440251571</v>
      </c>
      <c r="T39" s="2">
        <f t="shared" si="31"/>
        <v>157.23270440251571</v>
      </c>
      <c r="U39" s="27">
        <f t="shared" si="25"/>
        <v>-127.8627044025157</v>
      </c>
      <c r="V39" s="2">
        <f t="shared" si="26"/>
        <v>215.95270440251571</v>
      </c>
      <c r="W39" s="27">
        <f t="shared" si="27"/>
        <v>215.95270440251571</v>
      </c>
      <c r="X39" s="2">
        <f t="shared" si="32"/>
        <v>157.23270440251571</v>
      </c>
    </row>
    <row r="40" spans="1:24" x14ac:dyDescent="0.25">
      <c r="A40">
        <f t="shared" si="28"/>
        <v>85442.68</v>
      </c>
      <c r="B40">
        <f t="shared" si="22"/>
        <v>35442.68</v>
      </c>
      <c r="L40" s="25" t="s">
        <v>43</v>
      </c>
      <c r="M40" s="2">
        <v>637</v>
      </c>
      <c r="N40" s="2">
        <v>139.1</v>
      </c>
      <c r="O40" s="2">
        <v>83.46</v>
      </c>
      <c r="P40" s="2">
        <f t="shared" si="29"/>
        <v>55.64</v>
      </c>
      <c r="Q40" s="27">
        <f t="shared" si="23"/>
        <v>1535.6340762041696</v>
      </c>
      <c r="R40" s="2">
        <f t="shared" si="30"/>
        <v>898.63407620416956</v>
      </c>
      <c r="S40" s="27">
        <f t="shared" si="24"/>
        <v>217.59293563579274</v>
      </c>
      <c r="T40" s="2">
        <f t="shared" si="31"/>
        <v>78.492935635792747</v>
      </c>
      <c r="U40" s="27">
        <f t="shared" si="25"/>
        <v>-50.672935635792768</v>
      </c>
      <c r="V40" s="2">
        <f t="shared" si="26"/>
        <v>134.13293563579276</v>
      </c>
      <c r="W40" s="27">
        <f t="shared" si="27"/>
        <v>134.13293563579276</v>
      </c>
      <c r="X40" s="2">
        <f t="shared" si="32"/>
        <v>78.492935635792762</v>
      </c>
    </row>
    <row r="41" spans="1:24" x14ac:dyDescent="0.25">
      <c r="A41">
        <f t="shared" si="28"/>
        <v>81071.600000000006</v>
      </c>
      <c r="B41">
        <f t="shared" si="22"/>
        <v>31071.599999999999</v>
      </c>
      <c r="L41" s="25" t="s">
        <v>44</v>
      </c>
      <c r="M41" s="2">
        <v>405</v>
      </c>
      <c r="N41" s="2">
        <v>191.79</v>
      </c>
      <c r="O41" s="2">
        <v>115.07</v>
      </c>
      <c r="P41" s="2">
        <f t="shared" si="29"/>
        <v>76.72</v>
      </c>
      <c r="Q41" s="27">
        <f t="shared" si="23"/>
        <v>1056.7205422314912</v>
      </c>
      <c r="R41" s="2">
        <f t="shared" si="30"/>
        <v>651.72054223149121</v>
      </c>
      <c r="S41" s="27">
        <f t="shared" si="24"/>
        <v>315.24679012345678</v>
      </c>
      <c r="T41" s="2">
        <f t="shared" si="31"/>
        <v>123.45679012345678</v>
      </c>
      <c r="U41" s="27">
        <f t="shared" si="25"/>
        <v>-85.106790123456818</v>
      </c>
      <c r="V41" s="2">
        <f t="shared" si="26"/>
        <v>200.17679012345681</v>
      </c>
      <c r="W41" s="27">
        <f t="shared" si="27"/>
        <v>200.17679012345681</v>
      </c>
      <c r="X41" s="2">
        <f t="shared" si="32"/>
        <v>123.45679012345681</v>
      </c>
    </row>
    <row r="42" spans="1:24" x14ac:dyDescent="0.25">
      <c r="A42">
        <f t="shared" si="28"/>
        <v>74315.72</v>
      </c>
      <c r="B42">
        <f t="shared" si="22"/>
        <v>24315.72</v>
      </c>
      <c r="L42" s="25" t="s">
        <v>45</v>
      </c>
      <c r="M42" s="2">
        <v>429</v>
      </c>
      <c r="N42" s="2">
        <v>141.71</v>
      </c>
      <c r="O42" s="2">
        <v>85.03</v>
      </c>
      <c r="P42" s="2">
        <f t="shared" si="29"/>
        <v>56.680000000000007</v>
      </c>
      <c r="Q42" s="27">
        <f t="shared" si="23"/>
        <v>1311.1453775582215</v>
      </c>
      <c r="R42" s="2">
        <f t="shared" si="30"/>
        <v>882.14537755822153</v>
      </c>
      <c r="S42" s="27">
        <f t="shared" si="24"/>
        <v>258.26011655011655</v>
      </c>
      <c r="T42" s="2">
        <f t="shared" si="31"/>
        <v>116.55011655011654</v>
      </c>
      <c r="U42" s="27">
        <f t="shared" si="25"/>
        <v>-88.200116550116547</v>
      </c>
      <c r="V42" s="2">
        <f t="shared" si="26"/>
        <v>173.23011655011655</v>
      </c>
      <c r="W42" s="27">
        <f t="shared" si="27"/>
        <v>173.23011655011655</v>
      </c>
      <c r="X42" s="2">
        <f t="shared" si="32"/>
        <v>116.55011655011654</v>
      </c>
    </row>
    <row r="43" spans="1:24" x14ac:dyDescent="0.25">
      <c r="A43">
        <f t="shared" si="28"/>
        <v>62910.9</v>
      </c>
      <c r="B43">
        <f t="shared" si="22"/>
        <v>12910.900000000001</v>
      </c>
      <c r="L43" s="25" t="s">
        <v>46</v>
      </c>
      <c r="M43" s="2">
        <v>205</v>
      </c>
      <c r="N43" s="2">
        <v>157.44</v>
      </c>
      <c r="O43" s="2">
        <v>94.46</v>
      </c>
      <c r="P43" s="2">
        <f t="shared" si="29"/>
        <v>62.980000000000004</v>
      </c>
      <c r="Q43" s="27">
        <f t="shared" si="23"/>
        <v>998.90282629406158</v>
      </c>
      <c r="R43" s="2">
        <f t="shared" si="30"/>
        <v>793.90282629406158</v>
      </c>
      <c r="S43" s="27">
        <f t="shared" si="24"/>
        <v>401.34243902439022</v>
      </c>
      <c r="T43" s="2">
        <f t="shared" si="31"/>
        <v>243.90243902439022</v>
      </c>
      <c r="U43" s="27">
        <f t="shared" si="25"/>
        <v>-212.42243902439026</v>
      </c>
      <c r="V43" s="2">
        <f t="shared" si="26"/>
        <v>306.88243902439024</v>
      </c>
      <c r="W43" s="27">
        <f t="shared" si="27"/>
        <v>306.88243902439024</v>
      </c>
      <c r="X43" s="2">
        <f t="shared" si="32"/>
        <v>243.90243902439022</v>
      </c>
    </row>
    <row r="44" spans="1:24" x14ac:dyDescent="0.25">
      <c r="A44">
        <f t="shared" si="28"/>
        <v>94943</v>
      </c>
      <c r="B44">
        <f t="shared" si="22"/>
        <v>44943</v>
      </c>
      <c r="L44" s="25" t="s">
        <v>47</v>
      </c>
      <c r="M44" s="2">
        <v>633</v>
      </c>
      <c r="N44" s="2">
        <v>177.5</v>
      </c>
      <c r="O44" s="2">
        <v>106.5</v>
      </c>
      <c r="P44" s="2">
        <f t="shared" si="29"/>
        <v>71</v>
      </c>
      <c r="Q44" s="27">
        <f t="shared" si="23"/>
        <v>1337.2253521126761</v>
      </c>
      <c r="R44" s="2">
        <f t="shared" si="30"/>
        <v>704.22535211267609</v>
      </c>
      <c r="S44" s="27">
        <f t="shared" si="24"/>
        <v>256.48894154818322</v>
      </c>
      <c r="T44" s="2">
        <f t="shared" si="31"/>
        <v>78.98894154818322</v>
      </c>
      <c r="U44" s="27">
        <f t="shared" si="25"/>
        <v>-43.488941548183249</v>
      </c>
      <c r="V44" s="2">
        <f t="shared" si="26"/>
        <v>149.98894154818325</v>
      </c>
      <c r="W44" s="27">
        <f t="shared" si="27"/>
        <v>149.98894154818325</v>
      </c>
      <c r="X44" s="2">
        <f t="shared" si="32"/>
        <v>78.988941548183249</v>
      </c>
    </row>
    <row r="45" spans="1:24" x14ac:dyDescent="0.25">
      <c r="A45">
        <f t="shared" si="28"/>
        <v>77398.25</v>
      </c>
      <c r="B45">
        <f t="shared" si="22"/>
        <v>27398.25</v>
      </c>
      <c r="L45" s="25" t="s">
        <v>48</v>
      </c>
      <c r="M45" s="2">
        <v>369</v>
      </c>
      <c r="N45" s="2">
        <v>185.62</v>
      </c>
      <c r="O45" s="2">
        <v>111.37</v>
      </c>
      <c r="P45" s="2">
        <f t="shared" si="29"/>
        <v>74.25</v>
      </c>
      <c r="Q45" s="27">
        <f t="shared" si="23"/>
        <v>1042.4006734006734</v>
      </c>
      <c r="R45" s="2">
        <f t="shared" si="30"/>
        <v>673.40067340067344</v>
      </c>
      <c r="S45" s="27">
        <f t="shared" si="24"/>
        <v>321.1213550135501</v>
      </c>
      <c r="T45" s="2">
        <f>S45-N45</f>
        <v>135.5013550135501</v>
      </c>
      <c r="U45" s="27">
        <f t="shared" si="25"/>
        <v>-98.38135501355012</v>
      </c>
      <c r="V45" s="2">
        <f t="shared" si="26"/>
        <v>209.75135501355012</v>
      </c>
      <c r="W45" s="27">
        <f t="shared" si="27"/>
        <v>209.75135501355012</v>
      </c>
      <c r="X45" s="2">
        <f t="shared" si="32"/>
        <v>135.50135501355012</v>
      </c>
    </row>
    <row r="46" spans="1:24" x14ac:dyDescent="0.25">
      <c r="A46">
        <f t="shared" si="28"/>
        <v>81279.040000000008</v>
      </c>
      <c r="B46">
        <f t="shared" si="22"/>
        <v>31279.040000000001</v>
      </c>
      <c r="L46" s="25" t="s">
        <v>49</v>
      </c>
      <c r="M46" s="2">
        <v>412</v>
      </c>
      <c r="N46" s="2">
        <v>189.81</v>
      </c>
      <c r="O46" s="2">
        <v>113.89</v>
      </c>
      <c r="P46" s="2">
        <f t="shared" si="29"/>
        <v>75.92</v>
      </c>
      <c r="Q46" s="27">
        <f t="shared" si="23"/>
        <v>1070.5879873551107</v>
      </c>
      <c r="R46" s="2">
        <f t="shared" si="30"/>
        <v>658.58798735511073</v>
      </c>
      <c r="S46" s="27">
        <f t="shared" si="24"/>
        <v>311.16922330097088</v>
      </c>
      <c r="T46" s="2">
        <f t="shared" si="31"/>
        <v>121.35922330097088</v>
      </c>
      <c r="U46" s="27">
        <f t="shared" si="25"/>
        <v>-83.389223300970897</v>
      </c>
      <c r="V46" s="2">
        <f t="shared" si="26"/>
        <v>197.2792233009709</v>
      </c>
      <c r="W46" s="27">
        <f t="shared" si="27"/>
        <v>197.2792233009709</v>
      </c>
      <c r="X46" s="2">
        <f t="shared" si="32"/>
        <v>121.3592233009709</v>
      </c>
    </row>
    <row r="47" spans="1:24" x14ac:dyDescent="0.25">
      <c r="A47">
        <f t="shared" si="28"/>
        <v>64764.05</v>
      </c>
      <c r="B47">
        <f t="shared" si="22"/>
        <v>14764.050000000001</v>
      </c>
      <c r="L47" s="25" t="s">
        <v>50</v>
      </c>
      <c r="M47" s="2">
        <v>315</v>
      </c>
      <c r="N47" s="2">
        <v>117.17</v>
      </c>
      <c r="O47" s="2">
        <v>70.3</v>
      </c>
      <c r="P47" s="2">
        <f t="shared" si="29"/>
        <v>46.870000000000005</v>
      </c>
      <c r="Q47" s="27">
        <f t="shared" si="23"/>
        <v>1381.7804565820354</v>
      </c>
      <c r="R47" s="2">
        <f t="shared" si="30"/>
        <v>1066.7804565820354</v>
      </c>
      <c r="S47" s="27">
        <f t="shared" si="24"/>
        <v>275.90015873015875</v>
      </c>
      <c r="T47" s="2">
        <f t="shared" si="31"/>
        <v>158.73015873015873</v>
      </c>
      <c r="U47" s="27">
        <f t="shared" si="25"/>
        <v>-135.30015873015873</v>
      </c>
      <c r="V47" s="2">
        <f t="shared" si="26"/>
        <v>205.60015873015874</v>
      </c>
      <c r="W47" s="27">
        <f t="shared" si="27"/>
        <v>205.60015873015874</v>
      </c>
      <c r="X47" s="2">
        <f t="shared" si="32"/>
        <v>158.73015873015873</v>
      </c>
    </row>
    <row r="48" spans="1:24" x14ac:dyDescent="0.25">
      <c r="A48">
        <f>$A$4+B48</f>
        <v>67318.5</v>
      </c>
      <c r="B48">
        <f t="shared" si="22"/>
        <v>17318.5</v>
      </c>
      <c r="L48" s="25" t="s">
        <v>51</v>
      </c>
      <c r="M48" s="2">
        <v>475</v>
      </c>
      <c r="N48" s="2">
        <v>91.14</v>
      </c>
      <c r="O48" s="2">
        <v>54.68</v>
      </c>
      <c r="P48" s="2">
        <f t="shared" si="29"/>
        <v>36.46</v>
      </c>
      <c r="Q48" s="27">
        <f t="shared" si="23"/>
        <v>1846.3658804168952</v>
      </c>
      <c r="R48" s="2">
        <f t="shared" si="30"/>
        <v>1371.3658804168952</v>
      </c>
      <c r="S48" s="27">
        <f t="shared" si="24"/>
        <v>196.40315789473684</v>
      </c>
      <c r="T48" s="2">
        <f t="shared" si="31"/>
        <v>105.26315789473684</v>
      </c>
      <c r="U48" s="27">
        <f t="shared" si="25"/>
        <v>-87.043157894736822</v>
      </c>
      <c r="V48" s="2">
        <f t="shared" si="26"/>
        <v>141.72315789473683</v>
      </c>
      <c r="W48" s="27">
        <f t="shared" si="27"/>
        <v>141.72315789473683</v>
      </c>
      <c r="X48" s="2">
        <f t="shared" si="32"/>
        <v>105.26315789473682</v>
      </c>
    </row>
    <row r="49" spans="1:24" x14ac:dyDescent="0.25">
      <c r="A49">
        <f t="shared" si="28"/>
        <v>74247.33</v>
      </c>
      <c r="B49">
        <f t="shared" si="22"/>
        <v>24247.329999999998</v>
      </c>
      <c r="L49" s="25" t="s">
        <v>52</v>
      </c>
      <c r="M49" s="2">
        <v>317</v>
      </c>
      <c r="N49" s="2">
        <v>191.22</v>
      </c>
      <c r="O49" s="2">
        <v>114.73</v>
      </c>
      <c r="P49" s="2">
        <f t="shared" si="29"/>
        <v>76.489999999999995</v>
      </c>
      <c r="Q49" s="27">
        <f t="shared" si="23"/>
        <v>970.68021963655383</v>
      </c>
      <c r="R49" s="2">
        <f t="shared" si="30"/>
        <v>653.68021963655383</v>
      </c>
      <c r="S49" s="27">
        <f t="shared" si="24"/>
        <v>348.94870662460568</v>
      </c>
      <c r="T49" s="2">
        <f t="shared" si="31"/>
        <v>157.72870662460568</v>
      </c>
      <c r="U49" s="27">
        <f t="shared" si="25"/>
        <v>-119.48870662460568</v>
      </c>
      <c r="V49" s="2">
        <f t="shared" si="26"/>
        <v>234.21870662460569</v>
      </c>
      <c r="W49" s="27">
        <f t="shared" si="27"/>
        <v>234.21870662460569</v>
      </c>
      <c r="X49" s="2">
        <f t="shared" si="32"/>
        <v>157.72870662460571</v>
      </c>
    </row>
    <row r="50" spans="1:24" x14ac:dyDescent="0.25">
      <c r="A50">
        <f t="shared" si="28"/>
        <v>89320</v>
      </c>
      <c r="B50">
        <f t="shared" si="22"/>
        <v>39320</v>
      </c>
      <c r="L50" s="25" t="s">
        <v>53</v>
      </c>
      <c r="M50" s="2">
        <v>500</v>
      </c>
      <c r="N50" s="2">
        <v>196.6</v>
      </c>
      <c r="O50" s="2">
        <v>117.96</v>
      </c>
      <c r="P50" s="2">
        <f t="shared" si="29"/>
        <v>78.64</v>
      </c>
      <c r="Q50" s="27">
        <f t="shared" si="23"/>
        <v>1135.8087487283824</v>
      </c>
      <c r="R50" s="2">
        <f t="shared" si="30"/>
        <v>635.8087487283824</v>
      </c>
      <c r="S50" s="27">
        <f t="shared" si="24"/>
        <v>296.59999999999997</v>
      </c>
      <c r="T50" s="2">
        <f t="shared" si="31"/>
        <v>99.999999999999972</v>
      </c>
      <c r="U50" s="27">
        <f t="shared" si="25"/>
        <v>-60.679999999999993</v>
      </c>
      <c r="V50" s="2">
        <f t="shared" si="26"/>
        <v>178.64</v>
      </c>
      <c r="W50" s="27">
        <f t="shared" si="27"/>
        <v>178.64</v>
      </c>
      <c r="X50" s="2">
        <f t="shared" si="32"/>
        <v>99.999999999999986</v>
      </c>
    </row>
    <row r="51" spans="1:24" x14ac:dyDescent="0.25">
      <c r="A51">
        <f t="shared" si="28"/>
        <v>62599.44</v>
      </c>
      <c r="B51">
        <f t="shared" si="22"/>
        <v>12599.44</v>
      </c>
      <c r="L51" s="25" t="s">
        <v>54</v>
      </c>
      <c r="M51" s="2">
        <v>149</v>
      </c>
      <c r="N51" s="2">
        <v>211.4</v>
      </c>
      <c r="O51" s="2">
        <v>126.84</v>
      </c>
      <c r="P51" s="2">
        <f t="shared" si="29"/>
        <v>84.56</v>
      </c>
      <c r="Q51" s="27">
        <f t="shared" si="23"/>
        <v>740.29612109744562</v>
      </c>
      <c r="R51" s="2">
        <f t="shared" si="30"/>
        <v>591.29612109744562</v>
      </c>
      <c r="S51" s="27">
        <f t="shared" si="24"/>
        <v>546.97046979865775</v>
      </c>
      <c r="T51" s="2">
        <f t="shared" si="31"/>
        <v>335.57046979865777</v>
      </c>
      <c r="U51" s="27">
        <f t="shared" si="25"/>
        <v>-293.29046979865768</v>
      </c>
      <c r="V51" s="2">
        <f t="shared" si="26"/>
        <v>420.13046979865771</v>
      </c>
      <c r="W51" s="27">
        <f t="shared" si="27"/>
        <v>420.13046979865771</v>
      </c>
      <c r="X51" s="2">
        <f t="shared" si="32"/>
        <v>335.57046979865771</v>
      </c>
    </row>
    <row r="52" spans="1:24" x14ac:dyDescent="0.25">
      <c r="A52">
        <f t="shared" si="28"/>
        <v>67720.5</v>
      </c>
      <c r="B52">
        <f t="shared" si="22"/>
        <v>17720.500000000004</v>
      </c>
      <c r="L52" s="25" t="s">
        <v>55</v>
      </c>
      <c r="M52" s="2">
        <v>305</v>
      </c>
      <c r="N52" s="2">
        <v>145.24</v>
      </c>
      <c r="O52" s="2">
        <v>87.14</v>
      </c>
      <c r="P52" s="2">
        <f t="shared" si="29"/>
        <v>58.100000000000009</v>
      </c>
      <c r="Q52" s="27">
        <f t="shared" si="23"/>
        <v>1165.5851979345953</v>
      </c>
      <c r="R52" s="2">
        <f t="shared" si="30"/>
        <v>860.58519793459527</v>
      </c>
      <c r="S52" s="27">
        <f t="shared" si="24"/>
        <v>309.17442622950819</v>
      </c>
      <c r="T52" s="2">
        <f t="shared" si="31"/>
        <v>163.93442622950818</v>
      </c>
      <c r="U52" s="27">
        <f t="shared" si="25"/>
        <v>-134.89442622950821</v>
      </c>
      <c r="V52" s="2">
        <f t="shared" si="26"/>
        <v>222.0344262295082</v>
      </c>
      <c r="W52" s="27">
        <f t="shared" si="27"/>
        <v>222.0344262295082</v>
      </c>
      <c r="X52" s="2">
        <f t="shared" si="32"/>
        <v>163.93442622950818</v>
      </c>
    </row>
    <row r="53" spans="1:24" x14ac:dyDescent="0.25">
      <c r="A53">
        <f t="shared" si="28"/>
        <v>57660.800000000003</v>
      </c>
      <c r="B53">
        <f t="shared" ref="B53:B84" si="33">M53*P53</f>
        <v>7660.7999999999993</v>
      </c>
      <c r="L53" s="25" t="s">
        <v>56</v>
      </c>
      <c r="M53" s="2">
        <v>112</v>
      </c>
      <c r="N53" s="2">
        <v>171.01</v>
      </c>
      <c r="O53" s="2">
        <v>102.61</v>
      </c>
      <c r="P53" s="2">
        <f t="shared" si="29"/>
        <v>68.399999999999991</v>
      </c>
      <c r="Q53" s="27">
        <f t="shared" ref="Q53:Q84" si="34">A53/P53</f>
        <v>842.99415204678382</v>
      </c>
      <c r="R53" s="2">
        <f t="shared" si="30"/>
        <v>730.99415204678382</v>
      </c>
      <c r="S53" s="27">
        <f t="shared" ref="S53:S84" si="35">(A53/M53)+O53</f>
        <v>617.43857142857144</v>
      </c>
      <c r="T53" s="2">
        <f t="shared" si="31"/>
        <v>446.42857142857144</v>
      </c>
      <c r="U53" s="27">
        <f t="shared" ref="U53:U84" si="36">O53-(A53/M53)</f>
        <v>-412.21857142857141</v>
      </c>
      <c r="V53" s="2">
        <f t="shared" si="26"/>
        <v>514.82857142857142</v>
      </c>
      <c r="W53" s="27">
        <f t="shared" ref="W53:W84" si="37">A53/M53</f>
        <v>514.82857142857142</v>
      </c>
      <c r="X53" s="2">
        <f t="shared" si="32"/>
        <v>446.42857142857144</v>
      </c>
    </row>
    <row r="54" spans="1:24" x14ac:dyDescent="0.25">
      <c r="A54">
        <f t="shared" si="28"/>
        <v>76163.5</v>
      </c>
      <c r="B54">
        <f t="shared" si="33"/>
        <v>26163.500000000004</v>
      </c>
      <c r="L54" s="25" t="s">
        <v>57</v>
      </c>
      <c r="M54" s="2">
        <v>550</v>
      </c>
      <c r="N54" s="2">
        <v>118.93</v>
      </c>
      <c r="O54" s="2">
        <v>71.36</v>
      </c>
      <c r="P54" s="2">
        <f t="shared" si="29"/>
        <v>47.570000000000007</v>
      </c>
      <c r="Q54" s="27">
        <f t="shared" si="34"/>
        <v>1601.0826150935461</v>
      </c>
      <c r="R54" s="2">
        <f t="shared" si="30"/>
        <v>1051.0826150935461</v>
      </c>
      <c r="S54" s="27">
        <f t="shared" si="35"/>
        <v>209.83909090909088</v>
      </c>
      <c r="T54" s="2">
        <f t="shared" si="31"/>
        <v>90.909090909090878</v>
      </c>
      <c r="U54" s="27">
        <f t="shared" si="36"/>
        <v>-67.1190909090909</v>
      </c>
      <c r="V54" s="2">
        <f t="shared" si="26"/>
        <v>138.4790909090909</v>
      </c>
      <c r="W54" s="27">
        <f t="shared" si="37"/>
        <v>138.4790909090909</v>
      </c>
      <c r="X54" s="2">
        <f t="shared" si="32"/>
        <v>90.909090909090892</v>
      </c>
    </row>
    <row r="55" spans="1:24" x14ac:dyDescent="0.25">
      <c r="A55">
        <f t="shared" si="28"/>
        <v>59264.909999999996</v>
      </c>
      <c r="B55">
        <f t="shared" si="33"/>
        <v>9264.909999999998</v>
      </c>
      <c r="L55" s="25" t="s">
        <v>58</v>
      </c>
      <c r="M55" s="2">
        <v>197</v>
      </c>
      <c r="N55" s="2">
        <v>117.57</v>
      </c>
      <c r="O55" s="2">
        <v>70.540000000000006</v>
      </c>
      <c r="P55" s="2">
        <f t="shared" si="29"/>
        <v>47.029999999999987</v>
      </c>
      <c r="Q55" s="27">
        <f t="shared" si="34"/>
        <v>1260.1511800978101</v>
      </c>
      <c r="R55" s="2">
        <f t="shared" si="30"/>
        <v>1063.1511800978101</v>
      </c>
      <c r="S55" s="27">
        <f t="shared" si="35"/>
        <v>371.37710659898477</v>
      </c>
      <c r="T55" s="2">
        <f t="shared" si="31"/>
        <v>253.80710659898477</v>
      </c>
      <c r="U55" s="27">
        <f t="shared" si="36"/>
        <v>-230.29710659898473</v>
      </c>
      <c r="V55" s="2">
        <f t="shared" si="26"/>
        <v>300.83710659898475</v>
      </c>
      <c r="W55" s="27">
        <f t="shared" si="37"/>
        <v>300.83710659898475</v>
      </c>
      <c r="X55" s="2">
        <f t="shared" si="32"/>
        <v>253.80710659898477</v>
      </c>
    </row>
    <row r="56" spans="1:24" x14ac:dyDescent="0.25">
      <c r="A56">
        <f t="shared" si="28"/>
        <v>55347.5</v>
      </c>
      <c r="B56">
        <f t="shared" si="33"/>
        <v>5347.5000000000009</v>
      </c>
      <c r="L56" s="25" t="s">
        <v>59</v>
      </c>
      <c r="M56" s="2">
        <v>75</v>
      </c>
      <c r="N56" s="2">
        <v>178.24</v>
      </c>
      <c r="O56" s="2">
        <v>106.94</v>
      </c>
      <c r="P56" s="2">
        <f t="shared" si="29"/>
        <v>71.300000000000011</v>
      </c>
      <c r="Q56" s="27">
        <f t="shared" si="34"/>
        <v>776.2622720897615</v>
      </c>
      <c r="R56" s="2">
        <f t="shared" si="30"/>
        <v>701.2622720897615</v>
      </c>
      <c r="S56" s="27">
        <f t="shared" si="35"/>
        <v>844.90666666666675</v>
      </c>
      <c r="T56" s="2">
        <f t="shared" si="31"/>
        <v>666.66666666666674</v>
      </c>
      <c r="U56" s="27">
        <f t="shared" si="36"/>
        <v>-631.02666666666664</v>
      </c>
      <c r="V56" s="2">
        <f t="shared" si="26"/>
        <v>737.9666666666667</v>
      </c>
      <c r="W56" s="27">
        <f t="shared" si="37"/>
        <v>737.9666666666667</v>
      </c>
      <c r="X56" s="2">
        <f t="shared" si="32"/>
        <v>666.66666666666674</v>
      </c>
    </row>
    <row r="57" spans="1:24" x14ac:dyDescent="0.25">
      <c r="A57">
        <f t="shared" si="28"/>
        <v>51897.36</v>
      </c>
      <c r="B57">
        <f t="shared" si="33"/>
        <v>1897.3600000000001</v>
      </c>
      <c r="L57" s="25" t="s">
        <v>60</v>
      </c>
      <c r="M57" s="2">
        <v>37</v>
      </c>
      <c r="N57" s="2">
        <v>128.21</v>
      </c>
      <c r="O57" s="2">
        <v>76.930000000000007</v>
      </c>
      <c r="P57" s="2">
        <f t="shared" si="29"/>
        <v>51.28</v>
      </c>
      <c r="Q57" s="27">
        <f t="shared" si="34"/>
        <v>1012.0390015600624</v>
      </c>
      <c r="R57" s="2">
        <f t="shared" si="30"/>
        <v>975.03900156006239</v>
      </c>
      <c r="S57" s="27">
        <f t="shared" si="35"/>
        <v>1479.5613513513515</v>
      </c>
      <c r="T57" s="2">
        <f t="shared" si="31"/>
        <v>1351.3513513513515</v>
      </c>
      <c r="U57" s="27">
        <f t="shared" si="36"/>
        <v>-1325.7013513513514</v>
      </c>
      <c r="V57" s="2">
        <f t="shared" si="26"/>
        <v>1402.6313513513514</v>
      </c>
      <c r="W57" s="27">
        <f t="shared" si="37"/>
        <v>1402.6313513513514</v>
      </c>
      <c r="X57" s="2">
        <f t="shared" si="32"/>
        <v>1351.3513513513515</v>
      </c>
    </row>
    <row r="58" spans="1:24" x14ac:dyDescent="0.25">
      <c r="A58">
        <f t="shared" si="28"/>
        <v>60955.08</v>
      </c>
      <c r="B58">
        <f t="shared" si="33"/>
        <v>10955.079999999998</v>
      </c>
      <c r="L58" s="25" t="s">
        <v>61</v>
      </c>
      <c r="M58" s="2">
        <v>103</v>
      </c>
      <c r="N58" s="2">
        <v>265.89999999999998</v>
      </c>
      <c r="O58" s="2">
        <v>159.54</v>
      </c>
      <c r="P58" s="2">
        <f t="shared" si="29"/>
        <v>106.35999999999999</v>
      </c>
      <c r="Q58" s="27">
        <f t="shared" si="34"/>
        <v>573.10154193305766</v>
      </c>
      <c r="R58" s="2">
        <f t="shared" si="30"/>
        <v>470.10154193305766</v>
      </c>
      <c r="S58" s="27">
        <f t="shared" si="35"/>
        <v>751.33689320388351</v>
      </c>
      <c r="T58" s="2">
        <f t="shared" si="31"/>
        <v>485.43689320388353</v>
      </c>
      <c r="U58" s="27">
        <f t="shared" si="36"/>
        <v>-432.25689320388358</v>
      </c>
      <c r="V58" s="2">
        <f t="shared" si="26"/>
        <v>591.79689320388354</v>
      </c>
      <c r="W58" s="27">
        <f t="shared" si="37"/>
        <v>591.79689320388354</v>
      </c>
      <c r="X58" s="2">
        <f t="shared" si="32"/>
        <v>485.43689320388353</v>
      </c>
    </row>
    <row r="59" spans="1:24" x14ac:dyDescent="0.25">
      <c r="A59">
        <f t="shared" si="28"/>
        <v>57548.2</v>
      </c>
      <c r="B59">
        <f t="shared" si="33"/>
        <v>7548.2</v>
      </c>
      <c r="L59" s="25" t="s">
        <v>62</v>
      </c>
      <c r="M59" s="2">
        <v>94</v>
      </c>
      <c r="N59" s="2">
        <v>200.75</v>
      </c>
      <c r="O59" s="2">
        <v>120.45</v>
      </c>
      <c r="P59" s="2">
        <f t="shared" si="29"/>
        <v>80.3</v>
      </c>
      <c r="Q59" s="27">
        <f t="shared" si="34"/>
        <v>716.66500622665001</v>
      </c>
      <c r="R59" s="2">
        <f t="shared" si="30"/>
        <v>622.66500622665001</v>
      </c>
      <c r="S59" s="27">
        <f t="shared" si="35"/>
        <v>732.66489361702133</v>
      </c>
      <c r="T59" s="2">
        <f t="shared" si="31"/>
        <v>531.91489361702133</v>
      </c>
      <c r="U59" s="27">
        <f t="shared" si="36"/>
        <v>-491.7648936170213</v>
      </c>
      <c r="V59" s="2">
        <f t="shared" si="26"/>
        <v>612.21489361702129</v>
      </c>
      <c r="W59" s="27">
        <f t="shared" si="37"/>
        <v>612.21489361702129</v>
      </c>
      <c r="X59" s="2">
        <f t="shared" si="32"/>
        <v>531.91489361702133</v>
      </c>
    </row>
    <row r="60" spans="1:24" x14ac:dyDescent="0.25">
      <c r="A60">
        <f t="shared" si="28"/>
        <v>81353.399999999994</v>
      </c>
      <c r="B60">
        <f t="shared" si="33"/>
        <v>31353.399999999998</v>
      </c>
      <c r="L60" s="25" t="s">
        <v>63</v>
      </c>
      <c r="M60" s="2">
        <v>403</v>
      </c>
      <c r="N60" s="2">
        <v>194.5</v>
      </c>
      <c r="O60" s="2">
        <v>116.7</v>
      </c>
      <c r="P60" s="2">
        <f t="shared" si="29"/>
        <v>77.8</v>
      </c>
      <c r="Q60" s="27">
        <f t="shared" si="34"/>
        <v>1045.6735218508998</v>
      </c>
      <c r="R60" s="2">
        <f t="shared" si="30"/>
        <v>642.67352185089976</v>
      </c>
      <c r="S60" s="27">
        <f t="shared" si="35"/>
        <v>318.56947890818856</v>
      </c>
      <c r="T60" s="2">
        <f t="shared" si="31"/>
        <v>124.06947890818856</v>
      </c>
      <c r="U60" s="27">
        <f t="shared" si="36"/>
        <v>-85.169478908188566</v>
      </c>
      <c r="V60" s="2">
        <f t="shared" si="26"/>
        <v>201.86947890818857</v>
      </c>
      <c r="W60" s="27">
        <f t="shared" si="37"/>
        <v>201.86947890818857</v>
      </c>
      <c r="X60" s="2">
        <f t="shared" si="32"/>
        <v>124.06947890818857</v>
      </c>
    </row>
    <row r="61" spans="1:24" x14ac:dyDescent="0.25">
      <c r="A61">
        <f t="shared" si="28"/>
        <v>67608.739999999991</v>
      </c>
      <c r="B61">
        <f t="shared" si="33"/>
        <v>17608.739999999998</v>
      </c>
      <c r="L61" s="25" t="s">
        <v>64</v>
      </c>
      <c r="M61" s="2">
        <v>269</v>
      </c>
      <c r="N61" s="2">
        <v>163.66</v>
      </c>
      <c r="O61" s="2">
        <v>98.2</v>
      </c>
      <c r="P61" s="2">
        <f t="shared" si="29"/>
        <v>65.459999999999994</v>
      </c>
      <c r="Q61" s="27">
        <f t="shared" si="34"/>
        <v>1032.8252367858233</v>
      </c>
      <c r="R61" s="2">
        <f t="shared" si="30"/>
        <v>763.82523678582334</v>
      </c>
      <c r="S61" s="27">
        <f t="shared" si="35"/>
        <v>349.53360594795538</v>
      </c>
      <c r="T61" s="2">
        <f t="shared" si="31"/>
        <v>185.87360594795538</v>
      </c>
      <c r="U61" s="27">
        <f t="shared" si="36"/>
        <v>-153.13360594795535</v>
      </c>
      <c r="V61" s="2">
        <f t="shared" si="26"/>
        <v>251.33360594795533</v>
      </c>
      <c r="W61" s="27">
        <f t="shared" si="37"/>
        <v>251.33360594795536</v>
      </c>
      <c r="X61" s="2">
        <f t="shared" si="32"/>
        <v>185.87360594795535</v>
      </c>
    </row>
    <row r="62" spans="1:24" x14ac:dyDescent="0.25">
      <c r="A62">
        <f t="shared" si="28"/>
        <v>51292</v>
      </c>
      <c r="B62">
        <f t="shared" si="33"/>
        <v>1292</v>
      </c>
      <c r="L62" s="25" t="s">
        <v>65</v>
      </c>
      <c r="M62" s="2">
        <v>38</v>
      </c>
      <c r="N62" s="2">
        <v>85</v>
      </c>
      <c r="O62" s="2">
        <v>51</v>
      </c>
      <c r="P62" s="2">
        <f t="shared" si="29"/>
        <v>34</v>
      </c>
      <c r="Q62" s="27">
        <f t="shared" si="34"/>
        <v>1508.5882352941176</v>
      </c>
      <c r="R62" s="2">
        <f t="shared" si="30"/>
        <v>1470.5882352941176</v>
      </c>
      <c r="S62" s="27">
        <f t="shared" si="35"/>
        <v>1400.7894736842106</v>
      </c>
      <c r="T62" s="2">
        <f t="shared" si="31"/>
        <v>1315.7894736842106</v>
      </c>
      <c r="U62" s="27">
        <f t="shared" si="36"/>
        <v>-1298.7894736842106</v>
      </c>
      <c r="V62" s="2">
        <f t="shared" si="26"/>
        <v>1349.7894736842106</v>
      </c>
      <c r="W62" s="27">
        <f t="shared" si="37"/>
        <v>1349.7894736842106</v>
      </c>
      <c r="X62" s="2">
        <f t="shared" si="32"/>
        <v>1315.7894736842106</v>
      </c>
    </row>
    <row r="63" spans="1:24" x14ac:dyDescent="0.25">
      <c r="A63">
        <f t="shared" si="28"/>
        <v>89562.25</v>
      </c>
      <c r="B63">
        <f t="shared" si="33"/>
        <v>39562.250000000007</v>
      </c>
      <c r="L63" s="25" t="s">
        <v>66</v>
      </c>
      <c r="M63" s="2">
        <v>925</v>
      </c>
      <c r="N63" s="2">
        <v>106.93</v>
      </c>
      <c r="O63" s="2">
        <v>64.16</v>
      </c>
      <c r="P63" s="2">
        <f t="shared" si="29"/>
        <v>42.77000000000001</v>
      </c>
      <c r="Q63" s="27">
        <f t="shared" si="34"/>
        <v>2094.0437222352111</v>
      </c>
      <c r="R63" s="2">
        <f t="shared" si="30"/>
        <v>1169.0437222352111</v>
      </c>
      <c r="S63" s="27">
        <f t="shared" si="35"/>
        <v>160.98405405405407</v>
      </c>
      <c r="T63" s="2">
        <f>S63-N63</f>
        <v>54.054054054054063</v>
      </c>
      <c r="U63" s="27">
        <f t="shared" si="36"/>
        <v>-32.664054054054063</v>
      </c>
      <c r="V63" s="2">
        <f t="shared" si="26"/>
        <v>96.824054054054059</v>
      </c>
      <c r="W63" s="27">
        <f t="shared" si="37"/>
        <v>96.824054054054059</v>
      </c>
      <c r="X63" s="2">
        <f t="shared" si="32"/>
        <v>54.054054054054049</v>
      </c>
    </row>
    <row r="64" spans="1:24" x14ac:dyDescent="0.25">
      <c r="A64">
        <f t="shared" si="28"/>
        <v>52857.599999999999</v>
      </c>
      <c r="B64">
        <f t="shared" si="33"/>
        <v>2857.5999999999995</v>
      </c>
      <c r="L64" s="25" t="s">
        <v>67</v>
      </c>
      <c r="M64" s="2">
        <v>38</v>
      </c>
      <c r="N64" s="2">
        <v>188.01</v>
      </c>
      <c r="O64" s="2">
        <v>112.81</v>
      </c>
      <c r="P64" s="2">
        <f t="shared" si="29"/>
        <v>75.199999999999989</v>
      </c>
      <c r="Q64" s="27">
        <f t="shared" si="34"/>
        <v>702.89361702127667</v>
      </c>
      <c r="R64" s="2">
        <f t="shared" si="30"/>
        <v>664.89361702127667</v>
      </c>
      <c r="S64" s="27">
        <f t="shared" si="35"/>
        <v>1503.7994736842104</v>
      </c>
      <c r="T64" s="2">
        <f t="shared" si="31"/>
        <v>1315.7894736842104</v>
      </c>
      <c r="U64" s="27">
        <f t="shared" si="36"/>
        <v>-1278.1794736842105</v>
      </c>
      <c r="V64" s="2">
        <f t="shared" si="26"/>
        <v>1390.9894736842105</v>
      </c>
      <c r="W64" s="27">
        <f t="shared" si="37"/>
        <v>1390.9894736842105</v>
      </c>
      <c r="X64" s="2">
        <f t="shared" si="32"/>
        <v>1315.7894736842104</v>
      </c>
    </row>
    <row r="65" spans="1:24" x14ac:dyDescent="0.25">
      <c r="A65">
        <f t="shared" si="28"/>
        <v>58893.5</v>
      </c>
      <c r="B65">
        <f t="shared" si="33"/>
        <v>8893.5000000000018</v>
      </c>
      <c r="L65" s="25" t="s">
        <v>68</v>
      </c>
      <c r="M65" s="2">
        <v>165</v>
      </c>
      <c r="N65" s="2">
        <v>134.75</v>
      </c>
      <c r="O65" s="2">
        <v>80.849999999999994</v>
      </c>
      <c r="P65" s="2">
        <f t="shared" si="29"/>
        <v>53.900000000000006</v>
      </c>
      <c r="Q65" s="27">
        <f t="shared" si="34"/>
        <v>1092.6437847866418</v>
      </c>
      <c r="R65" s="2">
        <f t="shared" si="30"/>
        <v>927.64378478664185</v>
      </c>
      <c r="S65" s="27">
        <f t="shared" si="35"/>
        <v>437.780303030303</v>
      </c>
      <c r="T65" s="2">
        <f t="shared" si="31"/>
        <v>303.030303030303</v>
      </c>
      <c r="U65" s="27">
        <f t="shared" si="36"/>
        <v>-276.08030303030307</v>
      </c>
      <c r="V65" s="2">
        <f t="shared" si="26"/>
        <v>356.93030303030309</v>
      </c>
      <c r="W65" s="27">
        <f t="shared" si="37"/>
        <v>356.93030303030304</v>
      </c>
      <c r="X65" s="2">
        <f t="shared" si="32"/>
        <v>303.030303030303</v>
      </c>
    </row>
    <row r="66" spans="1:24" x14ac:dyDescent="0.25">
      <c r="A66">
        <f t="shared" si="28"/>
        <v>50517.16</v>
      </c>
      <c r="B66">
        <f t="shared" si="33"/>
        <v>517.16000000000008</v>
      </c>
      <c r="L66" s="25" t="s">
        <v>69</v>
      </c>
      <c r="M66" s="2">
        <v>4</v>
      </c>
      <c r="N66" s="2">
        <v>323.23</v>
      </c>
      <c r="O66" s="2">
        <v>193.94</v>
      </c>
      <c r="P66" s="2">
        <f t="shared" si="29"/>
        <v>129.29000000000002</v>
      </c>
      <c r="Q66" s="27">
        <f t="shared" si="34"/>
        <v>390.72751179518906</v>
      </c>
      <c r="R66" s="2">
        <f t="shared" si="30"/>
        <v>386.72751179518906</v>
      </c>
      <c r="S66" s="27">
        <f t="shared" si="35"/>
        <v>12823.230000000001</v>
      </c>
      <c r="T66" s="2">
        <f t="shared" si="31"/>
        <v>12500.000000000002</v>
      </c>
      <c r="U66" s="27">
        <f t="shared" si="36"/>
        <v>-12435.35</v>
      </c>
      <c r="V66" s="2">
        <f t="shared" si="26"/>
        <v>12629.29</v>
      </c>
      <c r="W66" s="27">
        <f t="shared" si="37"/>
        <v>12629.29</v>
      </c>
      <c r="X66" s="2">
        <f t="shared" si="32"/>
        <v>12500</v>
      </c>
    </row>
    <row r="67" spans="1:24" x14ac:dyDescent="0.25">
      <c r="A67">
        <f>$A$4+B67</f>
        <v>52078.6</v>
      </c>
      <c r="B67">
        <f t="shared" si="33"/>
        <v>2078.6</v>
      </c>
      <c r="L67" s="25" t="s">
        <v>70</v>
      </c>
      <c r="M67" s="2">
        <v>19</v>
      </c>
      <c r="N67" s="2">
        <v>273.5</v>
      </c>
      <c r="O67" s="2">
        <v>164.1</v>
      </c>
      <c r="P67" s="2">
        <f t="shared" si="29"/>
        <v>109.4</v>
      </c>
      <c r="Q67" s="27">
        <f t="shared" si="34"/>
        <v>476.03839122486283</v>
      </c>
      <c r="R67" s="2">
        <f t="shared" si="30"/>
        <v>457.03839122486283</v>
      </c>
      <c r="S67" s="27">
        <f t="shared" si="35"/>
        <v>2905.0789473684208</v>
      </c>
      <c r="T67" s="2">
        <f t="shared" si="31"/>
        <v>2631.5789473684208</v>
      </c>
      <c r="U67" s="27">
        <f t="shared" si="36"/>
        <v>-2576.878947368421</v>
      </c>
      <c r="V67" s="2">
        <f t="shared" si="26"/>
        <v>2740.9789473684209</v>
      </c>
      <c r="W67" s="27">
        <f t="shared" si="37"/>
        <v>2740.9789473684209</v>
      </c>
      <c r="X67" s="2">
        <f t="shared" si="32"/>
        <v>2631.5789473684208</v>
      </c>
    </row>
    <row r="68" spans="1:24" x14ac:dyDescent="0.25">
      <c r="A68">
        <f t="shared" si="28"/>
        <v>88305.049999999988</v>
      </c>
      <c r="B68">
        <f t="shared" si="33"/>
        <v>38305.049999999996</v>
      </c>
      <c r="L68" s="25" t="s">
        <v>71</v>
      </c>
      <c r="M68" s="2">
        <v>573</v>
      </c>
      <c r="N68" s="2">
        <v>167.13</v>
      </c>
      <c r="O68" s="2">
        <v>100.28</v>
      </c>
      <c r="P68" s="2">
        <f t="shared" si="29"/>
        <v>66.849999999999994</v>
      </c>
      <c r="Q68" s="27">
        <f t="shared" si="34"/>
        <v>1320.9431563201197</v>
      </c>
      <c r="R68" s="2">
        <f t="shared" si="30"/>
        <v>747.94315632011967</v>
      </c>
      <c r="S68" s="27">
        <f t="shared" si="35"/>
        <v>254.39003490401393</v>
      </c>
      <c r="T68" s="2">
        <f t="shared" si="31"/>
        <v>87.260034904013935</v>
      </c>
      <c r="U68" s="27">
        <f t="shared" si="36"/>
        <v>-53.830034904013928</v>
      </c>
      <c r="V68" s="2">
        <f t="shared" si="26"/>
        <v>154.11003490401393</v>
      </c>
      <c r="W68" s="27">
        <f t="shared" si="37"/>
        <v>154.11003490401393</v>
      </c>
      <c r="X68" s="2">
        <f t="shared" si="32"/>
        <v>87.260034904013935</v>
      </c>
    </row>
    <row r="69" spans="1:24" x14ac:dyDescent="0.25">
      <c r="A69">
        <f t="shared" si="28"/>
        <v>53154.64</v>
      </c>
      <c r="B69">
        <f t="shared" si="33"/>
        <v>3154.6399999999994</v>
      </c>
      <c r="L69" s="25" t="s">
        <v>72</v>
      </c>
      <c r="M69" s="2">
        <v>47</v>
      </c>
      <c r="N69" s="2">
        <v>167.79</v>
      </c>
      <c r="O69" s="2">
        <v>100.67</v>
      </c>
      <c r="P69" s="2">
        <f t="shared" si="29"/>
        <v>67.11999999999999</v>
      </c>
      <c r="Q69" s="27">
        <f t="shared" si="34"/>
        <v>791.93444576877243</v>
      </c>
      <c r="R69" s="2">
        <f t="shared" si="30"/>
        <v>744.93444576877243</v>
      </c>
      <c r="S69" s="27">
        <f t="shared" si="35"/>
        <v>1231.6197872340426</v>
      </c>
      <c r="T69" s="2">
        <f t="shared" si="31"/>
        <v>1063.8297872340427</v>
      </c>
      <c r="U69" s="27">
        <f t="shared" si="36"/>
        <v>-1030.2797872340425</v>
      </c>
      <c r="V69" s="2">
        <f t="shared" si="26"/>
        <v>1130.9497872340426</v>
      </c>
      <c r="W69" s="27">
        <f t="shared" si="37"/>
        <v>1130.9497872340426</v>
      </c>
      <c r="X69" s="2">
        <f t="shared" si="32"/>
        <v>1063.8297872340427</v>
      </c>
    </row>
    <row r="70" spans="1:24" x14ac:dyDescent="0.25">
      <c r="A70">
        <f t="shared" si="28"/>
        <v>57593.599999999999</v>
      </c>
      <c r="B70">
        <f t="shared" si="33"/>
        <v>7593.6</v>
      </c>
      <c r="L70" s="25" t="s">
        <v>73</v>
      </c>
      <c r="M70" s="2">
        <v>120</v>
      </c>
      <c r="N70" s="2">
        <v>158.19</v>
      </c>
      <c r="O70" s="2">
        <v>94.91</v>
      </c>
      <c r="P70" s="2">
        <f t="shared" si="29"/>
        <v>63.28</v>
      </c>
      <c r="Q70" s="27">
        <f t="shared" si="34"/>
        <v>910.1390644753476</v>
      </c>
      <c r="R70" s="2">
        <f t="shared" si="30"/>
        <v>790.1390644753476</v>
      </c>
      <c r="S70" s="27">
        <f t="shared" si="35"/>
        <v>574.85666666666668</v>
      </c>
      <c r="T70" s="2">
        <f t="shared" si="31"/>
        <v>416.66666666666669</v>
      </c>
      <c r="U70" s="27">
        <f t="shared" si="36"/>
        <v>-385.03666666666663</v>
      </c>
      <c r="V70" s="2">
        <f t="shared" si="26"/>
        <v>479.9466666666666</v>
      </c>
      <c r="W70" s="27">
        <f t="shared" si="37"/>
        <v>479.94666666666666</v>
      </c>
      <c r="X70" s="2">
        <f t="shared" si="32"/>
        <v>416.66666666666663</v>
      </c>
    </row>
    <row r="71" spans="1:24" x14ac:dyDescent="0.25">
      <c r="A71">
        <f t="shared" si="28"/>
        <v>81999</v>
      </c>
      <c r="B71">
        <f t="shared" si="33"/>
        <v>31999.000000000004</v>
      </c>
      <c r="L71" s="25" t="s">
        <v>74</v>
      </c>
      <c r="M71" s="2">
        <v>550</v>
      </c>
      <c r="N71" s="2">
        <v>145.46</v>
      </c>
      <c r="O71" s="2">
        <v>87.28</v>
      </c>
      <c r="P71" s="2">
        <f t="shared" si="29"/>
        <v>58.180000000000007</v>
      </c>
      <c r="Q71" s="27">
        <f t="shared" si="34"/>
        <v>1409.4018563080094</v>
      </c>
      <c r="R71" s="2">
        <f t="shared" si="30"/>
        <v>859.40185630800943</v>
      </c>
      <c r="S71" s="27">
        <f t="shared" si="35"/>
        <v>236.36909090909091</v>
      </c>
      <c r="T71" s="2">
        <f t="shared" si="31"/>
        <v>90.909090909090907</v>
      </c>
      <c r="U71" s="27">
        <f t="shared" si="36"/>
        <v>-61.809090909090912</v>
      </c>
      <c r="V71" s="2">
        <f t="shared" si="26"/>
        <v>149.08909090909091</v>
      </c>
      <c r="W71" s="27">
        <f t="shared" si="37"/>
        <v>149.08909090909091</v>
      </c>
      <c r="X71" s="2">
        <f t="shared" si="32"/>
        <v>90.909090909090907</v>
      </c>
    </row>
    <row r="72" spans="1:24" x14ac:dyDescent="0.25">
      <c r="A72">
        <f t="shared" si="28"/>
        <v>51145.55</v>
      </c>
      <c r="B72">
        <f t="shared" si="33"/>
        <v>1145.55</v>
      </c>
      <c r="L72" s="25" t="s">
        <v>75</v>
      </c>
      <c r="M72" s="2">
        <v>21</v>
      </c>
      <c r="N72" s="2">
        <v>136.38</v>
      </c>
      <c r="O72" s="2">
        <v>81.83</v>
      </c>
      <c r="P72" s="2">
        <f t="shared" si="29"/>
        <v>54.55</v>
      </c>
      <c r="Q72" s="27">
        <f t="shared" si="34"/>
        <v>937.59028414298814</v>
      </c>
      <c r="R72" s="2">
        <f t="shared" si="30"/>
        <v>916.59028414298814</v>
      </c>
      <c r="S72" s="27">
        <f t="shared" si="35"/>
        <v>2517.3323809523808</v>
      </c>
      <c r="T72" s="2">
        <f t="shared" si="31"/>
        <v>2380.9523809523807</v>
      </c>
      <c r="U72" s="27">
        <f t="shared" si="36"/>
        <v>-2353.672380952381</v>
      </c>
      <c r="V72" s="2">
        <f t="shared" si="26"/>
        <v>2435.5023809523809</v>
      </c>
      <c r="W72" s="27">
        <f t="shared" si="37"/>
        <v>2435.5023809523809</v>
      </c>
      <c r="X72" s="2">
        <f t="shared" si="32"/>
        <v>2380.9523809523807</v>
      </c>
    </row>
    <row r="73" spans="1:24" x14ac:dyDescent="0.25">
      <c r="A73">
        <f t="shared" si="28"/>
        <v>58894.06</v>
      </c>
      <c r="B73">
        <f t="shared" si="33"/>
        <v>8894.0600000000013</v>
      </c>
      <c r="L73" s="25" t="s">
        <v>76</v>
      </c>
      <c r="M73" s="2">
        <v>119</v>
      </c>
      <c r="N73" s="2">
        <v>186.86</v>
      </c>
      <c r="O73" s="2">
        <v>112.12</v>
      </c>
      <c r="P73" s="2">
        <f t="shared" si="29"/>
        <v>74.740000000000009</v>
      </c>
      <c r="Q73" s="27">
        <f t="shared" si="34"/>
        <v>787.98581750066887</v>
      </c>
      <c r="R73" s="2">
        <f t="shared" si="30"/>
        <v>668.98581750066887</v>
      </c>
      <c r="S73" s="27">
        <f t="shared" si="35"/>
        <v>607.0280672268907</v>
      </c>
      <c r="T73" s="2">
        <f t="shared" si="31"/>
        <v>420.16806722689068</v>
      </c>
      <c r="U73" s="27">
        <f t="shared" si="36"/>
        <v>-382.78806722689075</v>
      </c>
      <c r="V73" s="2">
        <f t="shared" si="26"/>
        <v>494.90806722689075</v>
      </c>
      <c r="W73" s="27">
        <f t="shared" si="37"/>
        <v>494.90806722689075</v>
      </c>
      <c r="X73" s="2">
        <f t="shared" si="32"/>
        <v>420.16806722689074</v>
      </c>
    </row>
    <row r="74" spans="1:24" x14ac:dyDescent="0.25">
      <c r="A74">
        <f t="shared" si="28"/>
        <v>70861.599999999991</v>
      </c>
      <c r="B74">
        <f t="shared" si="33"/>
        <v>20861.599999999995</v>
      </c>
      <c r="L74" s="25" t="s">
        <v>77</v>
      </c>
      <c r="M74" s="2">
        <v>293</v>
      </c>
      <c r="N74" s="2">
        <v>178.01</v>
      </c>
      <c r="O74" s="2">
        <v>106.81</v>
      </c>
      <c r="P74" s="2">
        <f t="shared" si="29"/>
        <v>71.199999999999989</v>
      </c>
      <c r="Q74" s="27">
        <f t="shared" si="34"/>
        <v>995.24719101123594</v>
      </c>
      <c r="R74" s="2">
        <f t="shared" si="30"/>
        <v>702.24719101123594</v>
      </c>
      <c r="S74" s="27">
        <f t="shared" si="35"/>
        <v>348.65846416382249</v>
      </c>
      <c r="T74" s="2">
        <f t="shared" si="31"/>
        <v>170.6484641638225</v>
      </c>
      <c r="U74" s="27">
        <f t="shared" si="36"/>
        <v>-135.03846416382248</v>
      </c>
      <c r="V74" s="2">
        <f t="shared" si="26"/>
        <v>241.84846416382248</v>
      </c>
      <c r="W74" s="27">
        <f t="shared" si="37"/>
        <v>241.84846416382248</v>
      </c>
      <c r="X74" s="2">
        <f t="shared" si="32"/>
        <v>170.6484641638225</v>
      </c>
    </row>
    <row r="75" spans="1:24" x14ac:dyDescent="0.25">
      <c r="A75">
        <f t="shared" si="28"/>
        <v>53049.14</v>
      </c>
      <c r="B75">
        <f t="shared" si="33"/>
        <v>3049.14</v>
      </c>
      <c r="L75" s="25" t="s">
        <v>78</v>
      </c>
      <c r="M75" s="2">
        <v>89</v>
      </c>
      <c r="N75" s="2">
        <v>85.66</v>
      </c>
      <c r="O75" s="2">
        <v>51.4</v>
      </c>
      <c r="P75" s="2">
        <f t="shared" si="29"/>
        <v>34.26</v>
      </c>
      <c r="Q75" s="27">
        <f t="shared" si="34"/>
        <v>1548.4279042615296</v>
      </c>
      <c r="R75" s="2">
        <f t="shared" si="30"/>
        <v>1459.4279042615296</v>
      </c>
      <c r="S75" s="27">
        <f t="shared" si="35"/>
        <v>647.45775280898874</v>
      </c>
      <c r="T75" s="2">
        <f t="shared" si="31"/>
        <v>561.79775280898878</v>
      </c>
      <c r="U75" s="27">
        <f t="shared" si="36"/>
        <v>-544.65775280898879</v>
      </c>
      <c r="V75" s="2">
        <f t="shared" si="26"/>
        <v>596.05775280898877</v>
      </c>
      <c r="W75" s="27">
        <f t="shared" si="37"/>
        <v>596.05775280898877</v>
      </c>
      <c r="X75" s="2">
        <f t="shared" si="32"/>
        <v>561.79775280898878</v>
      </c>
    </row>
    <row r="76" spans="1:24" x14ac:dyDescent="0.25">
      <c r="A76">
        <f t="shared" si="28"/>
        <v>60057.770000000004</v>
      </c>
      <c r="B76">
        <f t="shared" si="33"/>
        <v>10057.77</v>
      </c>
      <c r="L76" s="25" t="s">
        <v>79</v>
      </c>
      <c r="M76" s="2">
        <v>243</v>
      </c>
      <c r="N76" s="2">
        <v>103.47</v>
      </c>
      <c r="O76" s="2">
        <v>62.08</v>
      </c>
      <c r="P76" s="2">
        <f t="shared" si="29"/>
        <v>41.39</v>
      </c>
      <c r="Q76" s="27">
        <f t="shared" si="34"/>
        <v>1451.0212611741968</v>
      </c>
      <c r="R76" s="2">
        <f t="shared" si="30"/>
        <v>1208.0212611741968</v>
      </c>
      <c r="S76" s="27">
        <f t="shared" si="35"/>
        <v>309.23131687242801</v>
      </c>
      <c r="T76" s="2">
        <f t="shared" si="31"/>
        <v>205.76131687242801</v>
      </c>
      <c r="U76" s="27">
        <f t="shared" si="36"/>
        <v>-185.07131687242799</v>
      </c>
      <c r="V76" s="2">
        <f t="shared" si="26"/>
        <v>247.15131687242797</v>
      </c>
      <c r="W76" s="27">
        <f t="shared" si="37"/>
        <v>247.151316872428</v>
      </c>
      <c r="X76" s="2">
        <f t="shared" si="32"/>
        <v>205.76131687242798</v>
      </c>
    </row>
    <row r="77" spans="1:24" x14ac:dyDescent="0.25">
      <c r="A77">
        <f t="shared" si="28"/>
        <v>53417.32</v>
      </c>
      <c r="B77">
        <f t="shared" si="33"/>
        <v>3417.3199999999993</v>
      </c>
      <c r="L77" s="25" t="s">
        <v>80</v>
      </c>
      <c r="M77" s="2">
        <v>74</v>
      </c>
      <c r="N77" s="2">
        <v>115.44</v>
      </c>
      <c r="O77" s="2">
        <v>69.260000000000005</v>
      </c>
      <c r="P77" s="2">
        <f t="shared" si="29"/>
        <v>46.179999999999993</v>
      </c>
      <c r="Q77" s="27">
        <f t="shared" si="34"/>
        <v>1156.7197921178001</v>
      </c>
      <c r="R77" s="2">
        <f t="shared" si="30"/>
        <v>1082.7197921178001</v>
      </c>
      <c r="S77" s="27">
        <f t="shared" si="35"/>
        <v>791.11567567567567</v>
      </c>
      <c r="T77" s="2">
        <f t="shared" si="31"/>
        <v>675.67567567567562</v>
      </c>
      <c r="U77" s="27">
        <f t="shared" si="36"/>
        <v>-652.59567567567569</v>
      </c>
      <c r="V77" s="2">
        <f t="shared" si="26"/>
        <v>721.85567567567568</v>
      </c>
      <c r="W77" s="27">
        <f t="shared" si="37"/>
        <v>721.85567567567568</v>
      </c>
      <c r="X77" s="2">
        <f t="shared" si="32"/>
        <v>675.67567567567573</v>
      </c>
    </row>
    <row r="78" spans="1:24" x14ac:dyDescent="0.25">
      <c r="A78">
        <f t="shared" si="28"/>
        <v>62170.720000000001</v>
      </c>
      <c r="B78">
        <f t="shared" si="33"/>
        <v>12170.720000000003</v>
      </c>
      <c r="L78" s="25" t="s">
        <v>81</v>
      </c>
      <c r="M78" s="2">
        <v>244</v>
      </c>
      <c r="N78" s="2">
        <v>124.7</v>
      </c>
      <c r="O78" s="2">
        <v>74.819999999999993</v>
      </c>
      <c r="P78" s="2">
        <f t="shared" si="29"/>
        <v>49.88000000000001</v>
      </c>
      <c r="Q78" s="27">
        <f t="shared" si="34"/>
        <v>1246.4057738572571</v>
      </c>
      <c r="R78" s="2">
        <f t="shared" si="30"/>
        <v>1002.4057738572571</v>
      </c>
      <c r="S78" s="27">
        <f t="shared" si="35"/>
        <v>329.61803278688524</v>
      </c>
      <c r="T78" s="2">
        <f t="shared" si="31"/>
        <v>204.91803278688525</v>
      </c>
      <c r="U78" s="27">
        <f t="shared" si="36"/>
        <v>-179.97803278688525</v>
      </c>
      <c r="V78" s="2">
        <f t="shared" si="26"/>
        <v>254.79803278688524</v>
      </c>
      <c r="W78" s="27">
        <f t="shared" si="37"/>
        <v>254.79803278688524</v>
      </c>
      <c r="X78" s="2">
        <f t="shared" si="32"/>
        <v>204.91803278688525</v>
      </c>
    </row>
    <row r="79" spans="1:24" x14ac:dyDescent="0.25">
      <c r="A79">
        <f t="shared" si="28"/>
        <v>51316.56</v>
      </c>
      <c r="B79">
        <f t="shared" si="33"/>
        <v>1316.56</v>
      </c>
      <c r="L79" s="25" t="s">
        <v>82</v>
      </c>
      <c r="M79" s="2">
        <v>14</v>
      </c>
      <c r="N79" s="2">
        <v>235.09</v>
      </c>
      <c r="O79" s="2">
        <v>141.05000000000001</v>
      </c>
      <c r="P79" s="2">
        <f t="shared" si="29"/>
        <v>94.039999999999992</v>
      </c>
      <c r="Q79" s="27">
        <f t="shared" si="34"/>
        <v>545.6886431305827</v>
      </c>
      <c r="R79" s="2">
        <f t="shared" si="30"/>
        <v>531.6886431305827</v>
      </c>
      <c r="S79" s="27">
        <f t="shared" si="35"/>
        <v>3806.5185714285712</v>
      </c>
      <c r="T79" s="2">
        <f t="shared" si="31"/>
        <v>3571.4285714285711</v>
      </c>
      <c r="U79" s="27">
        <f t="shared" si="36"/>
        <v>-3524.4185714285709</v>
      </c>
      <c r="V79" s="2">
        <f t="shared" si="26"/>
        <v>3665.4685714285711</v>
      </c>
      <c r="W79" s="27">
        <f t="shared" si="37"/>
        <v>3665.4685714285711</v>
      </c>
      <c r="X79" s="2">
        <f t="shared" si="32"/>
        <v>3571.4285714285711</v>
      </c>
    </row>
    <row r="80" spans="1:24" x14ac:dyDescent="0.25">
      <c r="A80">
        <f t="shared" si="28"/>
        <v>95453.32</v>
      </c>
      <c r="B80">
        <f t="shared" si="33"/>
        <v>45453.320000000007</v>
      </c>
      <c r="L80" s="25" t="s">
        <v>83</v>
      </c>
      <c r="M80" s="2">
        <v>836</v>
      </c>
      <c r="N80" s="2">
        <v>135.93</v>
      </c>
      <c r="O80" s="2">
        <v>81.56</v>
      </c>
      <c r="P80" s="2">
        <f t="shared" si="29"/>
        <v>54.370000000000005</v>
      </c>
      <c r="Q80" s="27">
        <f t="shared" si="34"/>
        <v>1755.6247930844215</v>
      </c>
      <c r="R80" s="2">
        <f t="shared" si="30"/>
        <v>919.62479308442153</v>
      </c>
      <c r="S80" s="27">
        <f t="shared" si="35"/>
        <v>195.73861244019139</v>
      </c>
      <c r="T80" s="2">
        <f t="shared" si="31"/>
        <v>59.808612440191382</v>
      </c>
      <c r="U80" s="27">
        <f t="shared" si="36"/>
        <v>-32.618612440191399</v>
      </c>
      <c r="V80" s="2">
        <f t="shared" si="26"/>
        <v>114.1786124401914</v>
      </c>
      <c r="W80" s="27">
        <f t="shared" si="37"/>
        <v>114.1786124401914</v>
      </c>
      <c r="X80" s="2">
        <f t="shared" si="32"/>
        <v>59.808612440191396</v>
      </c>
    </row>
    <row r="81" spans="1:24" x14ac:dyDescent="0.25">
      <c r="A81">
        <f t="shared" si="28"/>
        <v>53633.760000000002</v>
      </c>
      <c r="B81">
        <f t="shared" si="33"/>
        <v>3633.7599999999998</v>
      </c>
      <c r="L81" s="25" t="s">
        <v>84</v>
      </c>
      <c r="M81" s="2">
        <v>104</v>
      </c>
      <c r="N81" s="2">
        <v>87.36</v>
      </c>
      <c r="O81" s="2">
        <v>52.42</v>
      </c>
      <c r="P81" s="2">
        <f t="shared" si="29"/>
        <v>34.94</v>
      </c>
      <c r="Q81" s="27">
        <f t="shared" si="34"/>
        <v>1535.0246136233545</v>
      </c>
      <c r="R81" s="2">
        <f t="shared" si="30"/>
        <v>1431.0246136233545</v>
      </c>
      <c r="S81" s="27">
        <f t="shared" si="35"/>
        <v>568.12923076923073</v>
      </c>
      <c r="T81" s="2">
        <f t="shared" si="31"/>
        <v>480.76923076923072</v>
      </c>
      <c r="U81" s="27">
        <f t="shared" si="36"/>
        <v>-463.28923076923076</v>
      </c>
      <c r="V81" s="2">
        <f t="shared" si="26"/>
        <v>515.70923076923077</v>
      </c>
      <c r="W81" s="27">
        <f t="shared" si="37"/>
        <v>515.70923076923077</v>
      </c>
      <c r="X81" s="2">
        <f t="shared" si="32"/>
        <v>480.76923076923077</v>
      </c>
    </row>
    <row r="82" spans="1:24" x14ac:dyDescent="0.25">
      <c r="A82">
        <f t="shared" si="28"/>
        <v>58944.5</v>
      </c>
      <c r="B82">
        <f t="shared" si="33"/>
        <v>8944.5</v>
      </c>
      <c r="L82" s="25" t="s">
        <v>85</v>
      </c>
      <c r="M82" s="2">
        <v>178</v>
      </c>
      <c r="N82" s="2">
        <v>125.63</v>
      </c>
      <c r="O82" s="2">
        <v>75.38</v>
      </c>
      <c r="P82" s="2">
        <f t="shared" si="29"/>
        <v>50.25</v>
      </c>
      <c r="Q82" s="27">
        <f t="shared" si="34"/>
        <v>1173.0248756218905</v>
      </c>
      <c r="R82" s="2">
        <f t="shared" si="30"/>
        <v>995.02487562189049</v>
      </c>
      <c r="S82" s="27">
        <f t="shared" si="35"/>
        <v>406.52887640449438</v>
      </c>
      <c r="T82" s="2">
        <f t="shared" si="31"/>
        <v>280.89887640449439</v>
      </c>
      <c r="U82" s="27">
        <f t="shared" si="36"/>
        <v>-255.76887640449439</v>
      </c>
      <c r="V82" s="2">
        <f t="shared" si="26"/>
        <v>331.14887640449439</v>
      </c>
      <c r="W82" s="27">
        <f t="shared" si="37"/>
        <v>331.14887640449439</v>
      </c>
      <c r="X82" s="2">
        <f t="shared" si="32"/>
        <v>280.89887640449439</v>
      </c>
    </row>
    <row r="83" spans="1:24" x14ac:dyDescent="0.25">
      <c r="A83">
        <f t="shared" si="28"/>
        <v>88880.799999999988</v>
      </c>
      <c r="B83">
        <f t="shared" si="33"/>
        <v>38880.799999999996</v>
      </c>
      <c r="L83" s="25" t="s">
        <v>86</v>
      </c>
      <c r="M83" s="2">
        <v>524</v>
      </c>
      <c r="N83" s="2">
        <v>185.51</v>
      </c>
      <c r="O83" s="2">
        <v>111.31</v>
      </c>
      <c r="P83" s="2">
        <f t="shared" si="29"/>
        <v>74.199999999999989</v>
      </c>
      <c r="Q83" s="27">
        <f t="shared" si="34"/>
        <v>1197.8544474393532</v>
      </c>
      <c r="R83" s="2">
        <f t="shared" si="30"/>
        <v>673.85444743935318</v>
      </c>
      <c r="S83" s="27">
        <f t="shared" si="35"/>
        <v>280.92984732824425</v>
      </c>
      <c r="T83" s="2">
        <f t="shared" si="31"/>
        <v>95.419847328244259</v>
      </c>
      <c r="U83" s="27">
        <f t="shared" si="36"/>
        <v>-58.309847328244246</v>
      </c>
      <c r="V83" s="2">
        <f t="shared" si="26"/>
        <v>169.61984732824425</v>
      </c>
      <c r="W83" s="27">
        <f t="shared" si="37"/>
        <v>169.61984732824425</v>
      </c>
      <c r="X83" s="2">
        <f t="shared" si="32"/>
        <v>95.419847328244259</v>
      </c>
    </row>
    <row r="84" spans="1:24" x14ac:dyDescent="0.25">
      <c r="A84">
        <f t="shared" si="28"/>
        <v>73990.260000000009</v>
      </c>
      <c r="B84">
        <f t="shared" si="33"/>
        <v>23990.260000000002</v>
      </c>
      <c r="L84" s="25" t="s">
        <v>87</v>
      </c>
      <c r="M84" s="2">
        <v>349</v>
      </c>
      <c r="N84" s="2">
        <v>171.84</v>
      </c>
      <c r="O84" s="2">
        <v>103.1</v>
      </c>
      <c r="P84" s="2">
        <f t="shared" si="29"/>
        <v>68.740000000000009</v>
      </c>
      <c r="Q84" s="27">
        <f t="shared" si="34"/>
        <v>1076.3785277858597</v>
      </c>
      <c r="R84" s="2">
        <f t="shared" si="30"/>
        <v>727.37852778585966</v>
      </c>
      <c r="S84" s="27">
        <f t="shared" si="35"/>
        <v>315.10647564469917</v>
      </c>
      <c r="T84" s="2">
        <f t="shared" si="31"/>
        <v>143.26647564469917</v>
      </c>
      <c r="U84" s="27">
        <f t="shared" si="36"/>
        <v>-108.90647564469919</v>
      </c>
      <c r="V84" s="2">
        <f t="shared" si="26"/>
        <v>212.00647564469918</v>
      </c>
      <c r="W84" s="27">
        <f t="shared" si="37"/>
        <v>212.00647564469918</v>
      </c>
      <c r="X84" s="2">
        <f t="shared" si="32"/>
        <v>143.26647564469917</v>
      </c>
    </row>
    <row r="85" spans="1:24" x14ac:dyDescent="0.25">
      <c r="A85">
        <f t="shared" si="28"/>
        <v>50948.480000000003</v>
      </c>
      <c r="B85">
        <f t="shared" ref="B85:B96" si="38">M85*P85</f>
        <v>948.4799999999999</v>
      </c>
      <c r="L85" s="25" t="s">
        <v>88</v>
      </c>
      <c r="M85" s="2">
        <v>24</v>
      </c>
      <c r="N85" s="2">
        <v>98.8</v>
      </c>
      <c r="O85" s="2">
        <v>59.28</v>
      </c>
      <c r="P85" s="2">
        <f t="shared" si="29"/>
        <v>39.519999999999996</v>
      </c>
      <c r="Q85" s="27">
        <f t="shared" ref="Q85:Q96" si="39">A85/P85</f>
        <v>1289.1821862348181</v>
      </c>
      <c r="R85" s="2">
        <f t="shared" si="30"/>
        <v>1265.1821862348181</v>
      </c>
      <c r="S85" s="27">
        <f t="shared" ref="S85:S96" si="40">(A85/M85)+O85</f>
        <v>2182.1333333333337</v>
      </c>
      <c r="T85" s="2">
        <f t="shared" si="31"/>
        <v>2083.3333333333335</v>
      </c>
      <c r="U85" s="27">
        <f t="shared" ref="U85:U96" si="41">O85-(A85/M85)</f>
        <v>-2063.5733333333333</v>
      </c>
      <c r="V85" s="2">
        <f t="shared" ref="V85:V95" si="42">O85-U85</f>
        <v>2122.8533333333335</v>
      </c>
      <c r="W85" s="27">
        <f t="shared" ref="W85:W96" si="43">A85/M85</f>
        <v>2122.8533333333335</v>
      </c>
      <c r="X85" s="2">
        <f t="shared" si="32"/>
        <v>2083.3333333333335</v>
      </c>
    </row>
    <row r="86" spans="1:24" x14ac:dyDescent="0.25">
      <c r="A86">
        <f t="shared" ref="A86" si="44">$A$4+B86</f>
        <v>69167.839999999997</v>
      </c>
      <c r="B86">
        <f t="shared" si="38"/>
        <v>19167.84</v>
      </c>
      <c r="L86" s="25" t="s">
        <v>89</v>
      </c>
      <c r="M86" s="2">
        <v>408</v>
      </c>
      <c r="N86" s="2">
        <v>117.45</v>
      </c>
      <c r="O86" s="2">
        <v>70.47</v>
      </c>
      <c r="P86" s="2">
        <f t="shared" ref="P86:P96" si="45">N86-O86</f>
        <v>46.980000000000004</v>
      </c>
      <c r="Q86" s="27">
        <f t="shared" si="39"/>
        <v>1472.2826734780756</v>
      </c>
      <c r="R86" s="2">
        <f t="shared" ref="R86:R96" si="46">Q86-M86</f>
        <v>1064.2826734780756</v>
      </c>
      <c r="S86" s="27">
        <f t="shared" si="40"/>
        <v>239.99901960784314</v>
      </c>
      <c r="T86" s="2">
        <f t="shared" ref="T86:T88" si="47">S86-N86</f>
        <v>122.54901960784314</v>
      </c>
      <c r="U86" s="27">
        <f t="shared" si="41"/>
        <v>-99.05901960784314</v>
      </c>
      <c r="V86" s="2">
        <f t="shared" si="42"/>
        <v>169.52901960784314</v>
      </c>
      <c r="W86" s="27">
        <f t="shared" si="43"/>
        <v>169.52901960784314</v>
      </c>
      <c r="X86" s="2">
        <f t="shared" ref="X86:X96" si="48">W86-P86</f>
        <v>122.54901960784314</v>
      </c>
    </row>
    <row r="87" spans="1:24" x14ac:dyDescent="0.25">
      <c r="A87">
        <f>$A$4+B87</f>
        <v>66274.540000000008</v>
      </c>
      <c r="B87">
        <f t="shared" si="38"/>
        <v>16274.54</v>
      </c>
      <c r="L87" s="25" t="s">
        <v>90</v>
      </c>
      <c r="M87" s="2">
        <v>223</v>
      </c>
      <c r="N87" s="2">
        <v>182.44</v>
      </c>
      <c r="O87" s="2">
        <v>109.46</v>
      </c>
      <c r="P87" s="2">
        <f t="shared" si="45"/>
        <v>72.98</v>
      </c>
      <c r="Q87" s="27">
        <f t="shared" si="39"/>
        <v>908.11921074266934</v>
      </c>
      <c r="R87" s="2">
        <f t="shared" si="46"/>
        <v>685.11921074266934</v>
      </c>
      <c r="S87" s="27">
        <f t="shared" si="40"/>
        <v>406.65524663677132</v>
      </c>
      <c r="T87" s="2">
        <f>S87-N87</f>
        <v>224.21524663677133</v>
      </c>
      <c r="U87" s="27">
        <f t="shared" si="41"/>
        <v>-187.73524663677136</v>
      </c>
      <c r="V87" s="2">
        <f t="shared" si="42"/>
        <v>297.19524663677134</v>
      </c>
      <c r="W87" s="27">
        <f t="shared" si="43"/>
        <v>297.19524663677134</v>
      </c>
      <c r="X87" s="2">
        <f t="shared" si="48"/>
        <v>224.21524663677133</v>
      </c>
    </row>
    <row r="88" spans="1:24" x14ac:dyDescent="0.25">
      <c r="A88">
        <f t="shared" ref="A88:A96" si="49">$A$4+B88</f>
        <v>66173.09</v>
      </c>
      <c r="B88">
        <f t="shared" si="38"/>
        <v>16173.090000000002</v>
      </c>
      <c r="L88" s="25" t="s">
        <v>91</v>
      </c>
      <c r="M88" s="2">
        <v>213</v>
      </c>
      <c r="N88" s="2">
        <v>189.83</v>
      </c>
      <c r="O88" s="2">
        <v>113.9</v>
      </c>
      <c r="P88" s="2">
        <f t="shared" si="45"/>
        <v>75.930000000000007</v>
      </c>
      <c r="Q88" s="27">
        <f t="shared" si="39"/>
        <v>871.50125115237711</v>
      </c>
      <c r="R88" s="2">
        <f t="shared" si="46"/>
        <v>658.50125115237711</v>
      </c>
      <c r="S88" s="27">
        <f t="shared" si="40"/>
        <v>424.5717840375587</v>
      </c>
      <c r="T88" s="2">
        <f t="shared" si="47"/>
        <v>234.74178403755869</v>
      </c>
      <c r="U88" s="27">
        <f t="shared" si="41"/>
        <v>-196.77178403755866</v>
      </c>
      <c r="V88" s="2">
        <f t="shared" si="42"/>
        <v>310.67178403755867</v>
      </c>
      <c r="W88" s="27">
        <f t="shared" si="43"/>
        <v>310.67178403755867</v>
      </c>
      <c r="X88" s="2">
        <f t="shared" si="48"/>
        <v>234.74178403755866</v>
      </c>
    </row>
    <row r="89" spans="1:24" x14ac:dyDescent="0.25">
      <c r="A89">
        <f t="shared" si="49"/>
        <v>52469.08</v>
      </c>
      <c r="B89">
        <f t="shared" si="38"/>
        <v>2469.0799999999995</v>
      </c>
      <c r="L89" s="25" t="s">
        <v>92</v>
      </c>
      <c r="M89" s="2">
        <v>34</v>
      </c>
      <c r="N89" s="2">
        <v>181.54</v>
      </c>
      <c r="O89" s="2">
        <v>108.92</v>
      </c>
      <c r="P89" s="2">
        <f t="shared" si="45"/>
        <v>72.61999999999999</v>
      </c>
      <c r="Q89" s="27">
        <f t="shared" si="39"/>
        <v>722.51556045166637</v>
      </c>
      <c r="R89" s="2">
        <f t="shared" si="46"/>
        <v>688.51556045166637</v>
      </c>
      <c r="S89" s="27">
        <f t="shared" si="40"/>
        <v>1652.1282352941178</v>
      </c>
      <c r="T89" s="2">
        <f>S89-N89</f>
        <v>1470.5882352941178</v>
      </c>
      <c r="U89" s="27">
        <f t="shared" si="41"/>
        <v>-1434.2882352941176</v>
      </c>
      <c r="V89" s="2">
        <f t="shared" si="42"/>
        <v>1543.2082352941177</v>
      </c>
      <c r="W89" s="27">
        <f t="shared" si="43"/>
        <v>1543.2082352941177</v>
      </c>
      <c r="X89" s="2">
        <f t="shared" si="48"/>
        <v>1470.5882352941178</v>
      </c>
    </row>
    <row r="90" spans="1:24" x14ac:dyDescent="0.25">
      <c r="A90">
        <f t="shared" si="49"/>
        <v>52003.76</v>
      </c>
      <c r="B90">
        <f t="shared" si="38"/>
        <v>2003.7600000000002</v>
      </c>
      <c r="L90" s="25" t="s">
        <v>93</v>
      </c>
      <c r="M90" s="2">
        <v>23</v>
      </c>
      <c r="N90" s="2">
        <v>217.8</v>
      </c>
      <c r="O90" s="2">
        <v>130.68</v>
      </c>
      <c r="P90" s="2">
        <f t="shared" si="45"/>
        <v>87.12</v>
      </c>
      <c r="Q90" s="27">
        <f t="shared" si="39"/>
        <v>596.92102846648299</v>
      </c>
      <c r="R90" s="2">
        <f t="shared" si="46"/>
        <v>573.92102846648299</v>
      </c>
      <c r="S90" s="27">
        <f t="shared" si="40"/>
        <v>2391.7130434782607</v>
      </c>
      <c r="T90" s="2">
        <f t="shared" ref="T90:T96" si="50">S90-N90</f>
        <v>2173.9130434782605</v>
      </c>
      <c r="U90" s="27">
        <f t="shared" si="41"/>
        <v>-2130.353043478261</v>
      </c>
      <c r="V90" s="2">
        <f t="shared" si="42"/>
        <v>2261.0330434782609</v>
      </c>
      <c r="W90" s="27">
        <f t="shared" si="43"/>
        <v>2261.0330434782609</v>
      </c>
      <c r="X90" s="2">
        <f t="shared" si="48"/>
        <v>2173.913043478261</v>
      </c>
    </row>
    <row r="91" spans="1:24" x14ac:dyDescent="0.25">
      <c r="A91">
        <f t="shared" si="49"/>
        <v>61164.4</v>
      </c>
      <c r="B91">
        <f t="shared" si="38"/>
        <v>11164.400000000001</v>
      </c>
      <c r="L91" s="25" t="s">
        <v>94</v>
      </c>
      <c r="M91" s="2">
        <v>247</v>
      </c>
      <c r="N91" s="2">
        <v>113.01</v>
      </c>
      <c r="O91" s="2">
        <v>67.81</v>
      </c>
      <c r="P91" s="2">
        <f t="shared" si="45"/>
        <v>45.2</v>
      </c>
      <c r="Q91" s="27">
        <f t="shared" si="39"/>
        <v>1353.1946902654868</v>
      </c>
      <c r="R91" s="2">
        <f t="shared" si="46"/>
        <v>1106.1946902654868</v>
      </c>
      <c r="S91" s="27">
        <f t="shared" si="40"/>
        <v>315.43914979757085</v>
      </c>
      <c r="T91" s="2">
        <f t="shared" si="50"/>
        <v>202.42914979757086</v>
      </c>
      <c r="U91" s="27">
        <f t="shared" si="41"/>
        <v>-179.81914979757084</v>
      </c>
      <c r="V91" s="2">
        <f t="shared" si="42"/>
        <v>247.62914979757085</v>
      </c>
      <c r="W91" s="27">
        <f t="shared" si="43"/>
        <v>247.62914979757085</v>
      </c>
      <c r="X91" s="2">
        <f t="shared" si="48"/>
        <v>202.42914979757086</v>
      </c>
    </row>
    <row r="92" spans="1:24" x14ac:dyDescent="0.25">
      <c r="A92">
        <f t="shared" si="49"/>
        <v>71096.160000000003</v>
      </c>
      <c r="B92">
        <f t="shared" si="38"/>
        <v>21096.159999999996</v>
      </c>
      <c r="L92" s="25" t="s">
        <v>95</v>
      </c>
      <c r="M92" s="2">
        <v>316</v>
      </c>
      <c r="N92" s="2">
        <v>166.89</v>
      </c>
      <c r="O92" s="2">
        <v>100.13</v>
      </c>
      <c r="P92" s="2">
        <f t="shared" si="45"/>
        <v>66.759999999999991</v>
      </c>
      <c r="Q92" s="27">
        <f t="shared" si="39"/>
        <v>1064.9514679448773</v>
      </c>
      <c r="R92" s="2">
        <f t="shared" si="46"/>
        <v>748.95146794487732</v>
      </c>
      <c r="S92" s="27">
        <f t="shared" si="40"/>
        <v>325.11784810126585</v>
      </c>
      <c r="T92" s="2">
        <f t="shared" si="50"/>
        <v>158.22784810126586</v>
      </c>
      <c r="U92" s="27">
        <f t="shared" si="41"/>
        <v>-124.85784810126583</v>
      </c>
      <c r="V92" s="2">
        <f t="shared" si="42"/>
        <v>224.98784810126583</v>
      </c>
      <c r="W92" s="27">
        <f t="shared" si="43"/>
        <v>224.98784810126583</v>
      </c>
      <c r="X92" s="2">
        <f t="shared" si="48"/>
        <v>158.22784810126583</v>
      </c>
    </row>
    <row r="93" spans="1:24" x14ac:dyDescent="0.25">
      <c r="A93">
        <f t="shared" si="49"/>
        <v>59937.68</v>
      </c>
      <c r="B93">
        <f t="shared" si="38"/>
        <v>9937.68</v>
      </c>
      <c r="L93" s="25" t="s">
        <v>96</v>
      </c>
      <c r="M93" s="2">
        <v>141</v>
      </c>
      <c r="N93" s="2">
        <v>176.21</v>
      </c>
      <c r="O93" s="2">
        <v>105.73</v>
      </c>
      <c r="P93" s="2">
        <f t="shared" si="45"/>
        <v>70.48</v>
      </c>
      <c r="Q93" s="27">
        <f t="shared" si="39"/>
        <v>850.42111237230415</v>
      </c>
      <c r="R93" s="2">
        <f t="shared" si="46"/>
        <v>709.42111237230415</v>
      </c>
      <c r="S93" s="27">
        <f t="shared" si="40"/>
        <v>530.81992907801418</v>
      </c>
      <c r="T93" s="2">
        <f t="shared" si="50"/>
        <v>354.60992907801415</v>
      </c>
      <c r="U93" s="27">
        <f t="shared" si="41"/>
        <v>-319.35992907801415</v>
      </c>
      <c r="V93" s="2">
        <f t="shared" si="42"/>
        <v>425.08992907801417</v>
      </c>
      <c r="W93" s="27">
        <f t="shared" si="43"/>
        <v>425.08992907801417</v>
      </c>
      <c r="X93" s="2">
        <f t="shared" si="48"/>
        <v>354.60992907801415</v>
      </c>
    </row>
    <row r="94" spans="1:24" x14ac:dyDescent="0.25">
      <c r="A94">
        <f t="shared" si="49"/>
        <v>75397.040000000008</v>
      </c>
      <c r="B94">
        <f t="shared" si="38"/>
        <v>25397.040000000001</v>
      </c>
      <c r="L94" s="25" t="s">
        <v>97</v>
      </c>
      <c r="M94" s="2">
        <v>356</v>
      </c>
      <c r="N94" s="2">
        <v>178.34</v>
      </c>
      <c r="O94" s="2">
        <v>107</v>
      </c>
      <c r="P94" s="2">
        <f t="shared" si="45"/>
        <v>71.34</v>
      </c>
      <c r="Q94" s="27">
        <f t="shared" si="39"/>
        <v>1056.8690776562939</v>
      </c>
      <c r="R94" s="2">
        <f t="shared" si="46"/>
        <v>700.86907765629394</v>
      </c>
      <c r="S94" s="27">
        <f t="shared" si="40"/>
        <v>318.7894382022472</v>
      </c>
      <c r="T94" s="2">
        <f t="shared" si="50"/>
        <v>140.44943820224719</v>
      </c>
      <c r="U94" s="27">
        <f t="shared" si="41"/>
        <v>-104.78943820224723</v>
      </c>
      <c r="V94" s="2">
        <f t="shared" si="42"/>
        <v>211.78943820224723</v>
      </c>
      <c r="W94" s="27">
        <f t="shared" si="43"/>
        <v>211.78943820224723</v>
      </c>
      <c r="X94" s="2">
        <f t="shared" si="48"/>
        <v>140.44943820224722</v>
      </c>
    </row>
    <row r="95" spans="1:24" x14ac:dyDescent="0.25">
      <c r="A95">
        <f t="shared" si="49"/>
        <v>51620.13</v>
      </c>
      <c r="B95">
        <f t="shared" si="38"/>
        <v>1620.1299999999997</v>
      </c>
      <c r="L95" s="25" t="s">
        <v>98</v>
      </c>
      <c r="M95" s="2">
        <v>19</v>
      </c>
      <c r="N95" s="2">
        <v>213.17</v>
      </c>
      <c r="O95" s="2">
        <v>127.9</v>
      </c>
      <c r="P95" s="2">
        <f t="shared" si="45"/>
        <v>85.269999999999982</v>
      </c>
      <c r="Q95" s="27">
        <f t="shared" si="39"/>
        <v>605.37269848715857</v>
      </c>
      <c r="R95" s="2">
        <f t="shared" si="46"/>
        <v>586.37269848715857</v>
      </c>
      <c r="S95" s="27">
        <f t="shared" si="40"/>
        <v>2844.7489473684209</v>
      </c>
      <c r="T95" s="2">
        <f t="shared" si="50"/>
        <v>2631.5789473684208</v>
      </c>
      <c r="U95" s="27">
        <f t="shared" si="41"/>
        <v>-2588.9489473684207</v>
      </c>
      <c r="V95" s="2">
        <f t="shared" si="42"/>
        <v>2716.8489473684208</v>
      </c>
      <c r="W95" s="27">
        <f t="shared" si="43"/>
        <v>2716.8489473684208</v>
      </c>
      <c r="X95" s="2">
        <f t="shared" si="48"/>
        <v>2631.5789473684208</v>
      </c>
    </row>
    <row r="96" spans="1:24" x14ac:dyDescent="0.25">
      <c r="A96">
        <f t="shared" si="49"/>
        <v>404431.70000000007</v>
      </c>
      <c r="B96">
        <f t="shared" si="38"/>
        <v>354431.70000000007</v>
      </c>
      <c r="L96" s="25" t="s">
        <v>100</v>
      </c>
      <c r="M96" s="2">
        <v>9310</v>
      </c>
      <c r="N96" s="2">
        <v>95.18</v>
      </c>
      <c r="O96" s="2">
        <v>57.11</v>
      </c>
      <c r="P96" s="2">
        <f t="shared" si="45"/>
        <v>38.070000000000007</v>
      </c>
      <c r="Q96" s="27">
        <f t="shared" si="39"/>
        <v>10623.370107696348</v>
      </c>
      <c r="R96" s="2">
        <f t="shared" si="46"/>
        <v>1313.370107696348</v>
      </c>
      <c r="S96" s="27">
        <f t="shared" si="40"/>
        <v>100.55056928034372</v>
      </c>
      <c r="T96" s="2">
        <f t="shared" si="50"/>
        <v>5.3705692803437159</v>
      </c>
      <c r="U96" s="27">
        <f t="shared" si="41"/>
        <v>13.669430719656276</v>
      </c>
      <c r="V96" s="2">
        <f>O96-U96</f>
        <v>43.440569280343723</v>
      </c>
      <c r="W96" s="27">
        <f t="shared" si="43"/>
        <v>43.440569280343723</v>
      </c>
      <c r="X96" s="2">
        <f t="shared" si="48"/>
        <v>5.3705692803437159</v>
      </c>
    </row>
  </sheetData>
  <conditionalFormatting sqref="X21:X9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V21:V9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T21:T9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1:R9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zoomScale="90" zoomScaleNormal="90" zoomScalePageLayoutView="90" workbookViewId="0"/>
  </sheetViews>
  <sheetFormatPr defaultColWidth="11.42578125" defaultRowHeight="15" x14ac:dyDescent="0.25"/>
  <cols>
    <col min="1" max="1" width="16.140625" customWidth="1"/>
    <col min="3" max="3" width="17.28515625" customWidth="1"/>
    <col min="4" max="4" width="18.42578125" customWidth="1"/>
    <col min="5" max="5" width="18.7109375" customWidth="1"/>
    <col min="6" max="6" width="12.42578125" customWidth="1"/>
    <col min="7" max="7" width="13.140625" customWidth="1"/>
    <col min="8" max="8" width="11.140625" customWidth="1"/>
    <col min="9" max="9" width="14.85546875" customWidth="1"/>
    <col min="10" max="10" width="21.7109375" customWidth="1"/>
    <col min="11" max="11" width="12.5703125" bestFit="1" customWidth="1"/>
    <col min="12" max="12" width="21" bestFit="1" customWidth="1"/>
    <col min="13" max="13" width="10.85546875" customWidth="1"/>
    <col min="14" max="14" width="15.140625" bestFit="1" customWidth="1"/>
    <col min="15" max="15" width="17.7109375" bestFit="1" customWidth="1"/>
    <col min="16" max="16" width="12.140625" bestFit="1" customWidth="1"/>
    <col min="17" max="17" width="13.7109375" customWidth="1"/>
    <col min="18" max="18" width="40.140625" customWidth="1"/>
  </cols>
  <sheetData>
    <row r="1" spans="1:18" x14ac:dyDescent="0.25">
      <c r="A1" t="s">
        <v>125</v>
      </c>
      <c r="G1" s="58"/>
      <c r="H1" s="58"/>
      <c r="I1" s="58"/>
    </row>
    <row r="2" spans="1:18" x14ac:dyDescent="0.25">
      <c r="A2" s="30" t="s">
        <v>114</v>
      </c>
      <c r="C2" s="70" t="s">
        <v>2</v>
      </c>
      <c r="D2" s="71" t="s">
        <v>11</v>
      </c>
      <c r="E2" s="72" t="s">
        <v>4</v>
      </c>
      <c r="F2" s="73" t="s">
        <v>21</v>
      </c>
      <c r="G2" s="73" t="s">
        <v>127</v>
      </c>
      <c r="H2" s="73" t="s">
        <v>126</v>
      </c>
      <c r="I2" s="73" t="s">
        <v>3</v>
      </c>
      <c r="J2" s="74" t="s">
        <v>5</v>
      </c>
      <c r="K2" s="73" t="s">
        <v>9</v>
      </c>
      <c r="L2" s="75" t="s">
        <v>10</v>
      </c>
      <c r="M2" s="74" t="s">
        <v>6</v>
      </c>
      <c r="N2" s="76" t="s">
        <v>8</v>
      </c>
      <c r="O2" s="73" t="s">
        <v>7</v>
      </c>
      <c r="P2" s="75" t="s">
        <v>19</v>
      </c>
      <c r="Q2" s="40" t="s">
        <v>124</v>
      </c>
      <c r="R2" s="41"/>
    </row>
    <row r="3" spans="1:18" x14ac:dyDescent="0.25">
      <c r="A3" s="34">
        <v>500000</v>
      </c>
      <c r="C3" s="68" t="s">
        <v>141</v>
      </c>
      <c r="D3" s="68" t="s">
        <v>141</v>
      </c>
      <c r="E3" s="68" t="s">
        <v>141</v>
      </c>
      <c r="F3" s="68" t="s">
        <v>141</v>
      </c>
      <c r="G3" s="68" t="s">
        <v>142</v>
      </c>
      <c r="H3" s="68" t="s">
        <v>142</v>
      </c>
      <c r="I3" s="68" t="s">
        <v>142</v>
      </c>
      <c r="J3" s="68" t="s">
        <v>142</v>
      </c>
      <c r="K3" s="68" t="s">
        <v>142</v>
      </c>
      <c r="L3" s="68" t="s">
        <v>143</v>
      </c>
      <c r="M3" s="68" t="s">
        <v>142</v>
      </c>
      <c r="N3" s="68" t="s">
        <v>143</v>
      </c>
      <c r="O3" s="68" t="s">
        <v>142</v>
      </c>
      <c r="P3" s="68" t="s">
        <v>143</v>
      </c>
      <c r="Q3" s="2"/>
      <c r="R3" s="2"/>
    </row>
    <row r="4" spans="1:18" ht="14.25" x14ac:dyDescent="0.45">
      <c r="C4" s="48">
        <f>D4*M4</f>
        <v>11289745.559999999</v>
      </c>
      <c r="D4" s="49">
        <f>E4*J4-L4</f>
        <v>140.75936413734632</v>
      </c>
      <c r="E4" s="9">
        <f>ROUND(F4*I4,0)</f>
        <v>138</v>
      </c>
      <c r="F4" s="10">
        <f>ROUND(H4*G4,0)</f>
        <v>345</v>
      </c>
      <c r="G4" s="57">
        <v>0.23</v>
      </c>
      <c r="H4" s="56">
        <v>1500</v>
      </c>
      <c r="I4" s="37">
        <v>0.4</v>
      </c>
      <c r="J4" s="46">
        <v>1.02</v>
      </c>
      <c r="K4" s="47">
        <v>51</v>
      </c>
      <c r="L4" s="11">
        <f>K4/M4</f>
        <v>6.3586265366680802E-4</v>
      </c>
      <c r="M4" s="46">
        <v>80206</v>
      </c>
      <c r="N4" s="10">
        <f>M4/O4</f>
        <v>134.25845329762305</v>
      </c>
      <c r="O4" s="45">
        <v>597.4</v>
      </c>
      <c r="P4" s="10">
        <f>O4*D4</f>
        <v>84089.644135650684</v>
      </c>
    </row>
    <row r="5" spans="1:18" ht="14.25" x14ac:dyDescent="0.45">
      <c r="D5" s="50"/>
    </row>
    <row r="6" spans="1:18" x14ac:dyDescent="0.25">
      <c r="C6" s="4">
        <f>$C$4+$A$3</f>
        <v>11789745.559999999</v>
      </c>
      <c r="D6" s="44">
        <f>$D$4</f>
        <v>140.75936413734632</v>
      </c>
      <c r="E6" s="43">
        <f>C6/(J6*M6)</f>
        <v>144.11108992383828</v>
      </c>
      <c r="F6" s="52">
        <f>$F$4</f>
        <v>345</v>
      </c>
      <c r="G6" s="38">
        <f>$G$4</f>
        <v>0.23</v>
      </c>
      <c r="H6" s="52">
        <f>$H$4</f>
        <v>1500</v>
      </c>
      <c r="I6" s="38">
        <f>$I$4</f>
        <v>0.4</v>
      </c>
      <c r="J6" s="4">
        <f>$J$4</f>
        <v>1.02</v>
      </c>
      <c r="K6" s="4">
        <f t="shared" ref="K6:K11" si="0">$K$4</f>
        <v>51</v>
      </c>
      <c r="L6" s="4">
        <f t="shared" ref="L6:L11" si="1">$L$4</f>
        <v>6.3586265366680802E-4</v>
      </c>
      <c r="M6" s="4">
        <f t="shared" ref="M6:M12" si="2">$M$4</f>
        <v>80206</v>
      </c>
      <c r="N6" s="4">
        <f t="shared" ref="N6:N13" si="3">$N$4</f>
        <v>134.25845329762305</v>
      </c>
      <c r="O6" s="44">
        <f t="shared" ref="O6:O14" si="4">$O$4</f>
        <v>597.4</v>
      </c>
      <c r="P6" s="4">
        <f t="shared" ref="P6:P15" si="5">$P$4</f>
        <v>84089.644135650684</v>
      </c>
      <c r="Q6" s="51">
        <f>E6-E4</f>
        <v>6.1110899238382785</v>
      </c>
      <c r="R6" s="41" t="s">
        <v>115</v>
      </c>
    </row>
    <row r="7" spans="1:18" x14ac:dyDescent="0.25">
      <c r="C7" s="4">
        <f t="shared" ref="C7:C16" si="6">$C$4+$A$3</f>
        <v>11789745.559999999</v>
      </c>
      <c r="D7" s="44">
        <f t="shared" ref="D7:D16" si="7">$D$4</f>
        <v>140.75936413734632</v>
      </c>
      <c r="E7" s="44">
        <f t="shared" ref="E7:E16" si="8">$E$4</f>
        <v>138</v>
      </c>
      <c r="F7" s="53">
        <f>(C7/(J7*M7))/I7</f>
        <v>360.27772480959567</v>
      </c>
      <c r="G7" s="38">
        <f>$G$4</f>
        <v>0.23</v>
      </c>
      <c r="H7" s="52">
        <f t="shared" ref="H7:H16" si="9">$H$4</f>
        <v>1500</v>
      </c>
      <c r="I7" s="38">
        <f>$I$4</f>
        <v>0.4</v>
      </c>
      <c r="J7" s="4">
        <f>$J$4</f>
        <v>1.02</v>
      </c>
      <c r="K7" s="4">
        <f t="shared" si="0"/>
        <v>51</v>
      </c>
      <c r="L7" s="4">
        <f t="shared" si="1"/>
        <v>6.3586265366680802E-4</v>
      </c>
      <c r="M7" s="4">
        <f t="shared" si="2"/>
        <v>80206</v>
      </c>
      <c r="N7" s="4">
        <f t="shared" si="3"/>
        <v>134.25845329762305</v>
      </c>
      <c r="O7" s="44">
        <f t="shared" si="4"/>
        <v>597.4</v>
      </c>
      <c r="P7" s="4">
        <f t="shared" si="5"/>
        <v>84089.644135650684</v>
      </c>
      <c r="Q7" s="51">
        <f>F7-F4</f>
        <v>15.277724809595668</v>
      </c>
      <c r="R7" s="41" t="s">
        <v>116</v>
      </c>
    </row>
    <row r="8" spans="1:18" x14ac:dyDescent="0.25">
      <c r="C8" s="4">
        <f>$C$4+$A$3</f>
        <v>11789745.559999999</v>
      </c>
      <c r="D8" s="44">
        <f t="shared" si="7"/>
        <v>140.75936413734632</v>
      </c>
      <c r="E8" s="44">
        <f t="shared" si="8"/>
        <v>138</v>
      </c>
      <c r="F8" s="52">
        <f t="shared" ref="F8:F16" si="10">$F$4</f>
        <v>345</v>
      </c>
      <c r="G8" s="39">
        <f>((C8/(J8*M8))/I8)/H8</f>
        <v>0.24018514987306377</v>
      </c>
      <c r="H8" s="52">
        <f t="shared" si="9"/>
        <v>1500</v>
      </c>
      <c r="I8" s="38">
        <f>$I$4</f>
        <v>0.4</v>
      </c>
      <c r="J8" s="4">
        <f>$J$4</f>
        <v>1.02</v>
      </c>
      <c r="K8" s="4">
        <f t="shared" si="0"/>
        <v>51</v>
      </c>
      <c r="L8" s="4">
        <f t="shared" si="1"/>
        <v>6.3586265366680802E-4</v>
      </c>
      <c r="M8" s="4">
        <f t="shared" si="2"/>
        <v>80206</v>
      </c>
      <c r="N8" s="4">
        <f t="shared" si="3"/>
        <v>134.25845329762305</v>
      </c>
      <c r="O8" s="44">
        <f t="shared" si="4"/>
        <v>597.4</v>
      </c>
      <c r="P8" s="4">
        <f t="shared" si="5"/>
        <v>84089.644135650684</v>
      </c>
      <c r="Q8" s="42">
        <f>G8-G4</f>
        <v>1.0185149873063765E-2</v>
      </c>
      <c r="R8" s="41" t="s">
        <v>128</v>
      </c>
    </row>
    <row r="9" spans="1:18" x14ac:dyDescent="0.25">
      <c r="C9" s="4">
        <f t="shared" si="6"/>
        <v>11789745.559999999</v>
      </c>
      <c r="D9" s="44">
        <f t="shared" si="7"/>
        <v>140.75936413734632</v>
      </c>
      <c r="E9" s="44">
        <f t="shared" si="8"/>
        <v>138</v>
      </c>
      <c r="F9" s="52">
        <f t="shared" si="10"/>
        <v>345</v>
      </c>
      <c r="G9" s="38">
        <f>$G$4</f>
        <v>0.23</v>
      </c>
      <c r="H9" s="53">
        <f>((C9/(J9*M9))/I9)/G9</f>
        <v>1566.4248904765029</v>
      </c>
      <c r="I9" s="38">
        <f>$I$4</f>
        <v>0.4</v>
      </c>
      <c r="J9" s="4">
        <f>$J$4</f>
        <v>1.02</v>
      </c>
      <c r="K9" s="4">
        <f t="shared" si="0"/>
        <v>51</v>
      </c>
      <c r="L9" s="4">
        <f t="shared" si="1"/>
        <v>6.3586265366680802E-4</v>
      </c>
      <c r="M9" s="4">
        <f t="shared" si="2"/>
        <v>80206</v>
      </c>
      <c r="N9" s="4">
        <f t="shared" si="3"/>
        <v>134.25845329762305</v>
      </c>
      <c r="O9" s="44">
        <f t="shared" si="4"/>
        <v>597.4</v>
      </c>
      <c r="P9" s="4">
        <f t="shared" si="5"/>
        <v>84089.644135650684</v>
      </c>
      <c r="Q9" s="51">
        <f>H9-H4</f>
        <v>66.424890476502924</v>
      </c>
      <c r="R9" s="41" t="s">
        <v>129</v>
      </c>
    </row>
    <row r="10" spans="1:18" x14ac:dyDescent="0.25">
      <c r="C10" s="4">
        <f t="shared" si="6"/>
        <v>11789745.559999999</v>
      </c>
      <c r="D10" s="44">
        <f t="shared" si="7"/>
        <v>140.75936413734632</v>
      </c>
      <c r="E10" s="44">
        <f t="shared" si="8"/>
        <v>138</v>
      </c>
      <c r="F10" s="52">
        <f t="shared" si="10"/>
        <v>345</v>
      </c>
      <c r="G10" s="38">
        <f t="shared" ref="G10:G16" si="11">$G$4</f>
        <v>0.23</v>
      </c>
      <c r="H10" s="52">
        <f t="shared" si="9"/>
        <v>1500</v>
      </c>
      <c r="I10" s="39">
        <f>(C6/(J6*M6))/F10</f>
        <v>0.41771330412706748</v>
      </c>
      <c r="J10" s="4">
        <f>$J$4</f>
        <v>1.02</v>
      </c>
      <c r="K10" s="4">
        <f t="shared" si="0"/>
        <v>51</v>
      </c>
      <c r="L10" s="4">
        <f t="shared" si="1"/>
        <v>6.3586265366680802E-4</v>
      </c>
      <c r="M10" s="4">
        <f t="shared" si="2"/>
        <v>80206</v>
      </c>
      <c r="N10" s="4">
        <f t="shared" si="3"/>
        <v>134.25845329762305</v>
      </c>
      <c r="O10" s="44">
        <f t="shared" si="4"/>
        <v>597.4</v>
      </c>
      <c r="P10" s="4">
        <f t="shared" si="5"/>
        <v>84089.644135650684</v>
      </c>
      <c r="Q10" s="42">
        <f>I10-I4</f>
        <v>1.7713304127067453E-2</v>
      </c>
      <c r="R10" s="41" t="s">
        <v>117</v>
      </c>
    </row>
    <row r="11" spans="1:18" x14ac:dyDescent="0.25">
      <c r="C11" s="4">
        <f t="shared" si="6"/>
        <v>11789745.559999999</v>
      </c>
      <c r="D11" s="44">
        <f t="shared" si="7"/>
        <v>140.75936413734632</v>
      </c>
      <c r="E11" s="44">
        <f t="shared" si="8"/>
        <v>138</v>
      </c>
      <c r="F11" s="52">
        <f t="shared" si="10"/>
        <v>345</v>
      </c>
      <c r="G11" s="38">
        <f t="shared" si="11"/>
        <v>0.23</v>
      </c>
      <c r="H11" s="52">
        <f t="shared" si="9"/>
        <v>1500</v>
      </c>
      <c r="I11" s="38">
        <f t="shared" ref="I11:I16" si="12">$I$4</f>
        <v>0.4</v>
      </c>
      <c r="J11" s="36">
        <f>C11/(M4*E4)</f>
        <v>1.065168925524022</v>
      </c>
      <c r="K11" s="4">
        <f t="shared" si="0"/>
        <v>51</v>
      </c>
      <c r="L11" s="4">
        <f t="shared" si="1"/>
        <v>6.3586265366680802E-4</v>
      </c>
      <c r="M11" s="4">
        <f t="shared" si="2"/>
        <v>80206</v>
      </c>
      <c r="N11" s="4">
        <f t="shared" si="3"/>
        <v>134.25845329762305</v>
      </c>
      <c r="O11" s="44">
        <f t="shared" si="4"/>
        <v>597.4</v>
      </c>
      <c r="P11" s="4">
        <f t="shared" si="5"/>
        <v>84089.644135650684</v>
      </c>
      <c r="Q11" s="14">
        <f>J11-J4</f>
        <v>4.5168925524021963E-2</v>
      </c>
      <c r="R11" s="41" t="s">
        <v>118</v>
      </c>
    </row>
    <row r="12" spans="1:18" x14ac:dyDescent="0.25">
      <c r="C12" s="4">
        <f t="shared" si="6"/>
        <v>11789745.559999999</v>
      </c>
      <c r="D12" s="43">
        <f>C12/M4</f>
        <v>146.99331172231501</v>
      </c>
      <c r="E12" s="44">
        <f t="shared" si="8"/>
        <v>138</v>
      </c>
      <c r="F12" s="52">
        <f t="shared" si="10"/>
        <v>345</v>
      </c>
      <c r="G12" s="38">
        <f t="shared" si="11"/>
        <v>0.23</v>
      </c>
      <c r="H12" s="52">
        <f t="shared" si="9"/>
        <v>1500</v>
      </c>
      <c r="I12" s="38">
        <f t="shared" si="12"/>
        <v>0.4</v>
      </c>
      <c r="J12" s="4">
        <f>$J$4</f>
        <v>1.02</v>
      </c>
      <c r="K12" s="36">
        <f>L12*M12</f>
        <v>-499948.99999999872</v>
      </c>
      <c r="L12" s="35">
        <f>(E12*J12)-D12</f>
        <v>-6.2333117223150225</v>
      </c>
      <c r="M12" s="4">
        <f t="shared" si="2"/>
        <v>80206</v>
      </c>
      <c r="N12" s="4">
        <f t="shared" si="3"/>
        <v>134.25845329762305</v>
      </c>
      <c r="O12" s="44">
        <f t="shared" si="4"/>
        <v>597.4</v>
      </c>
      <c r="P12" s="4">
        <f t="shared" si="5"/>
        <v>84089.644135650684</v>
      </c>
      <c r="Q12" s="14">
        <f>L4-L12</f>
        <v>6.2339475849686892</v>
      </c>
      <c r="R12" s="41" t="s">
        <v>119</v>
      </c>
    </row>
    <row r="13" spans="1:18" x14ac:dyDescent="0.25">
      <c r="C13" s="4">
        <f t="shared" si="6"/>
        <v>11789745.559999999</v>
      </c>
      <c r="D13" s="44">
        <f t="shared" si="7"/>
        <v>140.75936413734632</v>
      </c>
      <c r="E13" s="44">
        <f t="shared" si="8"/>
        <v>138</v>
      </c>
      <c r="F13" s="52">
        <f t="shared" si="10"/>
        <v>345</v>
      </c>
      <c r="G13" s="38">
        <f t="shared" si="11"/>
        <v>0.23</v>
      </c>
      <c r="H13" s="52">
        <f t="shared" si="9"/>
        <v>1500</v>
      </c>
      <c r="I13" s="38">
        <f t="shared" si="12"/>
        <v>0.4</v>
      </c>
      <c r="J13" s="4">
        <f>$J$4</f>
        <v>1.02</v>
      </c>
      <c r="K13" s="4">
        <f>$K$4</f>
        <v>51</v>
      </c>
      <c r="L13" s="4">
        <f>K13/M13</f>
        <v>6.0889588621492374E-4</v>
      </c>
      <c r="M13" s="35">
        <f>C13/D13</f>
        <v>83758.161542248257</v>
      </c>
      <c r="N13" s="4">
        <f t="shared" si="3"/>
        <v>134.25845329762305</v>
      </c>
      <c r="O13" s="44">
        <f t="shared" si="4"/>
        <v>597.4</v>
      </c>
      <c r="P13" s="4">
        <f t="shared" si="5"/>
        <v>84089.644135650684</v>
      </c>
      <c r="Q13" s="14">
        <f>M13-M4</f>
        <v>3552.1615422482573</v>
      </c>
      <c r="R13" s="41" t="s">
        <v>120</v>
      </c>
    </row>
    <row r="14" spans="1:18" x14ac:dyDescent="0.25">
      <c r="C14" s="4">
        <f t="shared" si="6"/>
        <v>11789745.559999999</v>
      </c>
      <c r="D14" s="44">
        <f t="shared" si="7"/>
        <v>140.75936413734632</v>
      </c>
      <c r="E14" s="44">
        <f t="shared" si="8"/>
        <v>138</v>
      </c>
      <c r="F14" s="52">
        <f t="shared" si="10"/>
        <v>345</v>
      </c>
      <c r="G14" s="38">
        <f t="shared" si="11"/>
        <v>0.23</v>
      </c>
      <c r="H14" s="52">
        <f t="shared" si="9"/>
        <v>1500</v>
      </c>
      <c r="I14" s="38">
        <f t="shared" si="12"/>
        <v>0.4</v>
      </c>
      <c r="J14" s="4">
        <f>$J$4</f>
        <v>1.02</v>
      </c>
      <c r="K14" s="4">
        <f>$K$4</f>
        <v>51</v>
      </c>
      <c r="L14" s="4">
        <f>$L$4</f>
        <v>6.3586265366680802E-4</v>
      </c>
      <c r="M14" s="4">
        <f>$M$4</f>
        <v>80206</v>
      </c>
      <c r="N14" s="36">
        <f>C14/D14/O14</f>
        <v>140.20448868806204</v>
      </c>
      <c r="O14" s="44">
        <f t="shared" si="4"/>
        <v>597.4</v>
      </c>
      <c r="P14" s="4">
        <f t="shared" si="5"/>
        <v>84089.644135650684</v>
      </c>
      <c r="Q14" s="14">
        <f>N14-N4</f>
        <v>5.9460353904389933</v>
      </c>
      <c r="R14" s="41" t="s">
        <v>121</v>
      </c>
    </row>
    <row r="15" spans="1:18" x14ac:dyDescent="0.25">
      <c r="C15" s="4">
        <f t="shared" si="6"/>
        <v>11789745.559999999</v>
      </c>
      <c r="D15" s="44">
        <f t="shared" si="7"/>
        <v>140.75936413734632</v>
      </c>
      <c r="E15" s="44">
        <f t="shared" si="8"/>
        <v>138</v>
      </c>
      <c r="F15" s="52">
        <f t="shared" si="10"/>
        <v>345</v>
      </c>
      <c r="G15" s="38">
        <f t="shared" si="11"/>
        <v>0.23</v>
      </c>
      <c r="H15" s="52">
        <f t="shared" si="9"/>
        <v>1500</v>
      </c>
      <c r="I15" s="38">
        <f t="shared" si="12"/>
        <v>0.4</v>
      </c>
      <c r="J15" s="4">
        <f>$J$4</f>
        <v>1.02</v>
      </c>
      <c r="K15" s="4">
        <f>$K$4</f>
        <v>51</v>
      </c>
      <c r="L15" s="4">
        <f>$L$4</f>
        <v>6.3586265366680802E-4</v>
      </c>
      <c r="M15" s="4">
        <f>$M$4</f>
        <v>80206</v>
      </c>
      <c r="N15" s="4">
        <f>$N$4</f>
        <v>134.25845329762305</v>
      </c>
      <c r="O15" s="54">
        <f>C15/D15/N15</f>
        <v>623.85763789914847</v>
      </c>
      <c r="P15" s="4">
        <f t="shared" si="5"/>
        <v>84089.644135650684</v>
      </c>
      <c r="Q15" s="14">
        <f>O15-O4</f>
        <v>26.457637899148494</v>
      </c>
      <c r="R15" s="41" t="s">
        <v>122</v>
      </c>
    </row>
    <row r="16" spans="1:18" x14ac:dyDescent="0.25">
      <c r="C16" s="4">
        <f t="shared" si="6"/>
        <v>11789745.559999999</v>
      </c>
      <c r="D16" s="44">
        <f t="shared" si="7"/>
        <v>140.75936413734632</v>
      </c>
      <c r="E16" s="44">
        <f t="shared" si="8"/>
        <v>138</v>
      </c>
      <c r="F16" s="52">
        <f t="shared" si="10"/>
        <v>345</v>
      </c>
      <c r="G16" s="38">
        <f t="shared" si="11"/>
        <v>0.23</v>
      </c>
      <c r="H16" s="52">
        <f t="shared" si="9"/>
        <v>1500</v>
      </c>
      <c r="I16" s="38">
        <f t="shared" si="12"/>
        <v>0.4</v>
      </c>
      <c r="J16" s="4">
        <f>$J$4</f>
        <v>1.02</v>
      </c>
      <c r="K16" s="4">
        <f>$K$4</f>
        <v>51</v>
      </c>
      <c r="L16" s="4">
        <f>$L$4</f>
        <v>6.3586265366680802E-4</v>
      </c>
      <c r="M16" s="4">
        <f>$M$4</f>
        <v>80206</v>
      </c>
      <c r="N16" s="4">
        <f>$N$4</f>
        <v>134.25845329762305</v>
      </c>
      <c r="O16" s="55">
        <f>$O$4</f>
        <v>597.4</v>
      </c>
      <c r="P16" s="36">
        <f>C16/N16</f>
        <v>87813.80442291098</v>
      </c>
      <c r="Q16" s="14">
        <f>P16-P4</f>
        <v>3724.1602872602962</v>
      </c>
      <c r="R16" s="41" t="s">
        <v>123</v>
      </c>
    </row>
    <row r="21" spans="1:2" x14ac:dyDescent="0.25">
      <c r="A21" s="77" t="s">
        <v>144</v>
      </c>
      <c r="B21" s="77"/>
    </row>
    <row r="22" spans="1:2" x14ac:dyDescent="0.25">
      <c r="A22" s="77" t="s">
        <v>145</v>
      </c>
      <c r="B22" s="77"/>
    </row>
  </sheetData>
  <pageMargins left="0.7" right="0.7" top="0.75" bottom="0.75" header="0.3" footer="0.3"/>
  <pageSetup paperSize="9" orientation="portrait" horizontalDpi="0" verticalDpi="0" r:id="rId1"/>
  <ignoredErrors>
    <ignoredError sqref="M13 N14 O15 D12 F7 G8 H9 I10 J11 K1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/>
  </sheetViews>
  <sheetFormatPr defaultRowHeight="15" x14ac:dyDescent="0.25"/>
  <cols>
    <col min="1" max="1" width="42.140625" customWidth="1"/>
    <col min="2" max="5" width="26.140625" customWidth="1"/>
    <col min="6" max="6" width="13.140625" bestFit="1" customWidth="1"/>
  </cols>
  <sheetData>
    <row r="1" spans="1:6" ht="14.25" x14ac:dyDescent="0.45">
      <c r="A1" t="str">
        <f>"Увеличить выручку на "&amp;F4*100&amp;"%"</f>
        <v>Увеличить выручку на 14,4688644688644%</v>
      </c>
      <c r="B1" s="63" t="s">
        <v>135</v>
      </c>
      <c r="C1" s="63" t="s">
        <v>136</v>
      </c>
      <c r="D1" s="63" t="s">
        <v>137</v>
      </c>
      <c r="E1" s="63" t="s">
        <v>138</v>
      </c>
    </row>
    <row r="2" spans="1:6" x14ac:dyDescent="0.25">
      <c r="A2" s="2" t="s">
        <v>130</v>
      </c>
      <c r="B2" s="2" t="s">
        <v>131</v>
      </c>
      <c r="C2" s="2" t="s">
        <v>132</v>
      </c>
      <c r="D2" s="2" t="s">
        <v>133</v>
      </c>
      <c r="E2" s="2" t="s">
        <v>134</v>
      </c>
    </row>
    <row r="3" spans="1:6" x14ac:dyDescent="0.25">
      <c r="A3" s="69">
        <f>B3*C3*D3*E3</f>
        <v>1310400.0000000002</v>
      </c>
      <c r="B3" s="62">
        <v>1000</v>
      </c>
      <c r="C3" s="62">
        <v>0.26</v>
      </c>
      <c r="D3" s="62">
        <v>4500</v>
      </c>
      <c r="E3" s="62">
        <v>1.1200000000000001</v>
      </c>
      <c r="F3" t="s">
        <v>140</v>
      </c>
    </row>
    <row r="4" spans="1:6" ht="14.25" x14ac:dyDescent="0.45">
      <c r="A4" s="2">
        <v>1500000</v>
      </c>
      <c r="B4" s="59">
        <f>B3*(F4+1)</f>
        <v>1144.6886446886444</v>
      </c>
      <c r="C4" s="2">
        <f>C3</f>
        <v>0.26</v>
      </c>
      <c r="D4" s="2">
        <f t="shared" ref="D4:E4" si="0">D3</f>
        <v>4500</v>
      </c>
      <c r="E4" s="2">
        <f t="shared" si="0"/>
        <v>1.1200000000000001</v>
      </c>
      <c r="F4" s="64">
        <f>A4/$A$3-1</f>
        <v>0.1446886446886444</v>
      </c>
    </row>
    <row r="5" spans="1:6" ht="14.25" x14ac:dyDescent="0.45">
      <c r="A5" s="2">
        <f>A4</f>
        <v>1500000</v>
      </c>
      <c r="B5" s="60">
        <f>B3</f>
        <v>1000</v>
      </c>
      <c r="C5" s="59">
        <f>C3*(1+F5)</f>
        <v>0.29761904761904756</v>
      </c>
      <c r="D5" s="2">
        <f t="shared" ref="D5" si="1">D4</f>
        <v>4500</v>
      </c>
      <c r="E5" s="2">
        <f t="shared" ref="E5:E6" si="2">E4</f>
        <v>1.1200000000000001</v>
      </c>
      <c r="F5" s="64">
        <f t="shared" ref="F5:F7" si="3">A5/$A$3-1</f>
        <v>0.1446886446886444</v>
      </c>
    </row>
    <row r="6" spans="1:6" ht="14.25" x14ac:dyDescent="0.45">
      <c r="A6" s="2">
        <f>A5</f>
        <v>1500000</v>
      </c>
      <c r="B6" s="2">
        <f>B3</f>
        <v>1000</v>
      </c>
      <c r="C6" s="2">
        <f>C3</f>
        <v>0.26</v>
      </c>
      <c r="D6" s="59">
        <f>D3*(F6+1)</f>
        <v>5151.0989010988997</v>
      </c>
      <c r="E6" s="2">
        <f t="shared" si="2"/>
        <v>1.1200000000000001</v>
      </c>
      <c r="F6" s="64">
        <f t="shared" si="3"/>
        <v>0.1446886446886444</v>
      </c>
    </row>
    <row r="7" spans="1:6" ht="14.25" x14ac:dyDescent="0.45">
      <c r="A7" s="2">
        <f>A6</f>
        <v>1500000</v>
      </c>
      <c r="B7" s="2">
        <f>B6</f>
        <v>1000</v>
      </c>
      <c r="C7" s="2">
        <f>C4</f>
        <v>0.26</v>
      </c>
      <c r="D7" s="2">
        <f>D5</f>
        <v>4500</v>
      </c>
      <c r="E7" s="61">
        <f>E3*(1+F7)</f>
        <v>1.2820512820512819</v>
      </c>
      <c r="F7" s="64">
        <f t="shared" si="3"/>
        <v>0.1446886446886444</v>
      </c>
    </row>
    <row r="8" spans="1:6" ht="14.25" x14ac:dyDescent="0.45">
      <c r="A8" s="66">
        <f>B8*C8*D8*E8</f>
        <v>1499571.4226384333</v>
      </c>
      <c r="B8" s="67">
        <f>B7*(B9+1)</f>
        <v>1034.2864086939917</v>
      </c>
      <c r="C8" s="67">
        <f>C7*(C9+1)</f>
        <v>0.2689144662604378</v>
      </c>
      <c r="D8" s="67">
        <f>D7*(D9+1)</f>
        <v>4654.2888391229617</v>
      </c>
      <c r="E8" s="67">
        <f>E3*(E9+1)</f>
        <v>1.1584007777372707</v>
      </c>
    </row>
    <row r="9" spans="1:6" x14ac:dyDescent="0.25">
      <c r="A9" t="s">
        <v>139</v>
      </c>
      <c r="B9" s="65">
        <f>($A$7/$A$3-1)/4.22</f>
        <v>3.4286408693991563E-2</v>
      </c>
      <c r="C9" s="65">
        <f t="shared" ref="C9:E9" si="4">($A$7/$A$3-1)/4.22</f>
        <v>3.4286408693991563E-2</v>
      </c>
      <c r="D9" s="65">
        <f t="shared" si="4"/>
        <v>3.4286408693991563E-2</v>
      </c>
      <c r="E9" s="65">
        <f t="shared" si="4"/>
        <v>3.4286408693991563E-2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ФинМодель (2)</vt:lpstr>
      <vt:lpstr>ФормулаПрибыли</vt:lpstr>
      <vt:lpstr>LCPQ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Сизов Михаил</dc:creator>
  <cp:lastModifiedBy>MikhailSizov</cp:lastModifiedBy>
  <cp:lastPrinted>2017-08-11T10:12:38Z</cp:lastPrinted>
  <dcterms:created xsi:type="dcterms:W3CDTF">2011-11-13T17:01:50Z</dcterms:created>
  <dcterms:modified xsi:type="dcterms:W3CDTF">2022-04-10T06:40:30Z</dcterms:modified>
</cp:coreProperties>
</file>